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85" windowWidth="10800" windowHeight="3810" tabRatio="73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<sst xmlns="http://schemas.openxmlformats.org/spreadsheetml/2006/main" count="1078" uniqueCount="874">
  <si>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</si>
  <si>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</si>
  <si>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</si>
  <si>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</si>
  <si>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</si>
  <si>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</si>
  <si>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</si>
  <si>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</si>
  <si>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</si>
  <si>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</si>
  <si>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</si>
  <si>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</si>
  <si>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</si>
  <si>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</si>
  <si>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</si>
  <si>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</si>
  <si>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</si>
  <si>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</si>
  <si>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</si>
  <si>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</si>
  <si>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</si>
  <si>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</si>
  <si>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</si>
  <si>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</si>
  <si>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</si>
  <si>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</si>
  <si>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</si>
  <si>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</si>
  <si>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</si>
  <si>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</si>
  <si>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</si>
  <si>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</si>
  <si>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</si>
  <si>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</si>
  <si>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</si>
  <si>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</si>
  <si>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</si>
  <si>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</si>
  <si>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</si>
  <si>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</si>
  <si>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</si>
  <si>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</si>
  <si>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</si>
  <si>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</si>
  <si>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</si>
  <si>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</si>
  <si>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</si>
  <si>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</si>
  <si>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</si>
  <si>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</si>
  <si>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</si>
  <si>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</si>
  <si>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</si>
  <si>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</si>
  <si>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</si>
  <si>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</si>
  <si>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</si>
  <si>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</si>
  <si>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</si>
  <si>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</si>
  <si>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</si>
  <si>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</si>
  <si>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</si>
  <si>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</si>
  <si>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</si>
  <si>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</si>
  <si>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</si>
  <si>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</si>
  <si>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</si>
  <si>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</si>
  <si>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</si>
  <si>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</si>
  <si>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</si>
  <si>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</si>
  <si>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</si>
  <si>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</si>
  <si>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</si>
  <si>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</si>
  <si>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</si>
  <si>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</si>
  <si>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</si>
  <si>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</si>
  <si>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</si>
  <si>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</si>
  <si>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</si>
  <si>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</si>
  <si>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</si>
  <si>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</si>
  <si>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</si>
  <si>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</si>
  <si>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</si>
  <si>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</si>
  <si>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</si>
  <si>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</si>
  <si>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</si>
  <si>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</si>
  <si>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</si>
  <si>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</si>
  <si>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</si>
  <si>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</si>
  <si>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</si>
  <si>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</si>
  <si>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</si>
  <si>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</si>
  <si>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</si>
  <si>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</si>
  <si>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</si>
  <si>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</si>
  <si>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</si>
  <si>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</si>
  <si>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</si>
  <si>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</si>
  <si>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</si>
  <si>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</si>
  <si>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</si>
  <si>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</si>
  <si>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</si>
  <si>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</si>
  <si>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</si>
  <si>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</si>
  <si>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</si>
  <si>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</si>
  <si>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</si>
  <si>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</si>
  <si>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</si>
  <si>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</si>
  <si>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</si>
  <si>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</si>
  <si>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</si>
  <si>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</si>
  <si>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</si>
  <si>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</si>
  <si>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</si>
  <si>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</si>
  <si>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</si>
  <si>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</si>
  <si>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</si>
  <si>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</si>
  <si>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</si>
  <si>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</si>
  <si>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</si>
  <si>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</si>
  <si>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</si>
  <si>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</si>
  <si>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</si>
  <si>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</si>
  <si>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</si>
  <si>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</si>
  <si>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</si>
  <si>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</si>
  <si>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</si>
  <si>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</si>
  <si>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</si>
  <si>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</si>
  <si>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</si>
  <si>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</si>
  <si>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</si>
  <si>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</si>
  <si>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</si>
  <si>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</si>
  <si>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</si>
  <si>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</si>
  <si>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</si>
  <si>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</si>
  <si>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</si>
  <si>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</si>
  <si>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</si>
  <si>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</si>
  <si>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</si>
  <si>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</si>
  <si>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</si>
  <si>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</si>
  <si>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</si>
  <si>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</si>
  <si>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</si>
  <si>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</si>
  <si>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</si>
  <si>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</si>
  <si>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</si>
  <si>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</si>
  <si>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</si>
  <si>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</si>
  <si>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</si>
  <si>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</si>
  <si>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</si>
  <si>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</si>
  <si>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</si>
  <si>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</si>
  <si>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</si>
  <si>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</si>
  <si>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</si>
  <si>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</si>
  <si>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</si>
  <si>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</si>
  <si>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</si>
  <si>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</si>
  <si>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</si>
  <si>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</si>
  <si>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</si>
  <si>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</si>
  <si>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</si>
  <si>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</si>
  <si>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</si>
  <si>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</si>
  <si>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</si>
  <si>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</si>
  <si>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</si>
  <si>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</si>
  <si>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</si>
  <si>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</si>
  <si>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</si>
  <si>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</si>
  <si>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</si>
  <si>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</si>
  <si>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</si>
  <si>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</si>
  <si>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</si>
  <si>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</si>
  <si>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</si>
  <si>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</si>
  <si>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</si>
  <si>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</si>
  <si>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</si>
  <si>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</si>
  <si>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</si>
  <si>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</si>
  <si>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</si>
  <si>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</si>
  <si>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</si>
  <si>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</si>
  <si>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</si>
  <si>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</si>
  <si>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</si>
  <si>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</si>
  <si>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</si>
  <si>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</si>
  <si>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</si>
  <si>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</si>
  <si>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</si>
  <si>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</si>
  <si>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</si>
  <si>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</si>
  <si>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</si>
  <si>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</si>
  <si>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</si>
  <si>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</si>
  <si>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</si>
  <si>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</si>
  <si>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</si>
  <si>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</si>
  <si>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</si>
  <si>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</si>
  <si>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</si>
  <si>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</si>
  <si>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</si>
  <si>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</si>
  <si>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</si>
  <si>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</si>
  <si>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</si>
  <si>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</si>
  <si>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</si>
  <si>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</si>
  <si>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</si>
  <si>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</si>
  <si>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</si>
  <si>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</si>
  <si>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</si>
  <si>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</si>
  <si>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</si>
  <si>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</si>
  <si>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</si>
  <si>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</si>
  <si>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</si>
  <si>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</si>
  <si>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</si>
  <si>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</si>
  <si>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</si>
  <si>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</si>
  <si>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</si>
  <si>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</si>
  <si>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</si>
  <si>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</si>
  <si>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</si>
  <si>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</si>
  <si>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</si>
  <si>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</si>
  <si>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</si>
  <si>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</si>
  <si>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</si>
  <si>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</si>
  <si>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</si>
  <si>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</si>
  <si>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</si>
  <si>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</si>
  <si>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</si>
  <si>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</si>
  <si>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</si>
  <si>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</si>
  <si>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</si>
  <si>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</si>
  <si>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</si>
  <si>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</si>
  <si>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</si>
  <si>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</si>
  <si>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</si>
  <si>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</si>
  <si>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</si>
  <si>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</si>
  <si>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</si>
  <si>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</si>
  <si>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</si>
  <si>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</si>
  <si>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</si>
  <si>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</si>
  <si>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</si>
  <si>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</si>
  <si>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</si>
  <si>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</si>
  <si>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</si>
  <si>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</si>
  <si>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</si>
  <si>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</si>
  <si>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</si>
  <si>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</si>
  <si>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</si>
  <si>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</si>
  <si>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</si>
  <si>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</si>
  <si>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</si>
  <si>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</si>
  <si>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</si>
  <si>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</si>
  <si>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</si>
  <si>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</si>
  <si>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</si>
  <si>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</si>
  <si>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</si>
  <si>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</si>
  <si>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</si>
  <si>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</si>
  <si>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</si>
  <si>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</si>
  <si>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</si>
  <si>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</si>
  <si>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</si>
  <si>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</si>
  <si>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</si>
  <si>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</si>
  <si>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</si>
  <si>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</si>
  <si>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</si>
  <si>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</si>
  <si>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</si>
  <si>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</si>
  <si>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</si>
  <si>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</si>
  <si>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</si>
  <si>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</si>
  <si>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</si>
  <si>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</si>
  <si>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</si>
  <si>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</si>
  <si>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</si>
  <si>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</si>
  <si>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</si>
  <si>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</si>
  <si>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</si>
  <si>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</si>
  <si>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</si>
  <si>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</si>
  <si>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</si>
  <si>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</si>
  <si>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</si>
  <si>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</si>
  <si>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</si>
  <si>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</si>
  <si>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</si>
  <si>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</si>
  <si>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</si>
  <si>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</si>
  <si>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</si>
  <si>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</si>
  <si>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</si>
  <si>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</si>
  <si>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</si>
  <si>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</si>
  <si>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</si>
  <si>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</si>
  <si>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</si>
  <si>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</si>
  <si>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</si>
  <si>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</si>
  <si>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</si>
  <si>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</si>
  <si>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</si>
  <si>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</si>
  <si>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</si>
  <si>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</si>
  <si>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</si>
  <si>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</si>
  <si>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</si>
  <si>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</si>
  <si>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</si>
  <si>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</si>
  <si>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</si>
  <si>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</si>
  <si>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</si>
  <si>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</si>
  <si>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</si>
  <si>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</si>
  <si>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</si>
  <si>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</si>
  <si>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</si>
  <si>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</si>
  <si>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</si>
  <si>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</si>
  <si>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</si>
  <si>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</si>
  <si>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</si>
  <si>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</si>
  <si>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</si>
  <si>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</si>
  <si>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</si>
  <si>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</si>
  <si>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</si>
  <si>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</si>
  <si>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</si>
  <si>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</si>
  <si>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</si>
  <si>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</si>
  <si>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</si>
  <si>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</si>
  <si>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</si>
  <si>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</si>
  <si>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</si>
  <si>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</si>
  <si>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</si>
  <si>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</si>
  <si>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</si>
  <si>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</si>
  <si>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</si>
  <si>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</si>
  <si>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</si>
  <si>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</si>
  <si>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</si>
  <si>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</si>
  <si>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</si>
  <si>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</si>
  <si>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</si>
  <si>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</si>
  <si>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</si>
  <si>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</si>
  <si>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</si>
  <si>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</si>
  <si>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</si>
  <si>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</si>
  <si>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</si>
  <si>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</si>
  <si>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</si>
  <si>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</si>
  <si>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</si>
  <si>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</si>
  <si>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</si>
  <si>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</si>
  <si>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</si>
  <si>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</si>
  <si>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</si>
  <si>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</si>
  <si>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</si>
  <si>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</si>
  <si>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</si>
  <si>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</si>
  <si>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</si>
  <si>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</si>
  <si>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</si>
  <si>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</si>
  <si>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</si>
  <si>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</si>
  <si>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</si>
  <si>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</si>
  <si>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</si>
  <si>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</si>
  <si>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</si>
  <si>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</si>
  <si>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</si>
  <si>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</si>
  <si>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</si>
  <si>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</si>
  <si>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</si>
  <si>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</si>
  <si>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</si>
  <si>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</si>
  <si>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</si>
  <si>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</si>
  <si>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</si>
  <si>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</si>
  <si>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</si>
  <si>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</si>
  <si>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</si>
  <si>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</si>
  <si>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</si>
  <si>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</si>
  <si>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</si>
  <si>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</si>
  <si>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</si>
  <si>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</si>
  <si>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</si>
  <si>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</si>
  <si>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</si>
  <si>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</si>
  <si>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</si>
  <si>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</si>
  <si>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</si>
  <si>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</si>
  <si>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</si>
  <si>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</si>
  <si>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</si>
  <si>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</si>
  <si>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</si>
  <si>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</si>
  <si>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</si>
  <si>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</si>
  <si>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</si>
  <si>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</si>
  <si>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</si>
  <si>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</si>
  <si>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</si>
  <si>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</si>
  <si>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</si>
  <si>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</si>
  <si>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</si>
  <si>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</si>
  <si>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</si>
  <si>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</si>
  <si>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</si>
  <si>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</si>
  <si>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</si>
  <si>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</si>
  <si>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</si>
  <si>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</si>
  <si>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</si>
  <si>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</si>
  <si>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</si>
  <si>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</si>
  <si>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</si>
  <si>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</si>
  <si>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</si>
  <si>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</si>
  <si>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</si>
  <si>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</si>
  <si>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</si>
  <si>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</si>
  <si>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</si>
  <si>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</si>
  <si>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</si>
  <si>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</si>
  <si>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</si>
  <si>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</si>
  <si>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</si>
  <si>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</si>
  <si>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</si>
  <si>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</si>
  <si>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</si>
  <si>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</si>
  <si>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</si>
  <si>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</si>
  <si>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</si>
  <si>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</si>
  <si>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</si>
  <si>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</si>
  <si>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</si>
  <si>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</si>
  <si>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</si>
  <si>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</si>
  <si>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</si>
  <si>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</si>
  <si>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</si>
  <si>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</si>
  <si>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</si>
  <si>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</si>
  <si>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</si>
  <si>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</si>
  <si>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</si>
  <si>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</si>
  <si>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</si>
  <si>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</si>
  <si>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</si>
  <si>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</si>
  <si>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</si>
  <si>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</si>
  <si>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</si>
  <si>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</si>
  <si>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</si>
  <si>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</si>
  <si>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</si>
  <si>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</si>
  <si>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</si>
  <si>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</si>
  <si>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</si>
  <si>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</si>
  <si>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</si>
  <si>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</si>
  <si>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</si>
  <si>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</si>
  <si>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</si>
  <si>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</si>
  <si>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</si>
  <si>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</si>
  <si>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</si>
  <si>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</si>
  <si>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</si>
  <si>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</si>
  <si>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</si>
  <si>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</si>
  <si>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</si>
  <si>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</si>
  <si>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</si>
  <si>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</si>
  <si>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</si>
  <si>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</si>
  <si>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</si>
  <si>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</si>
  <si>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</si>
  <si>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</si>
  <si>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</si>
  <si>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</si>
  <si>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</si>
  <si>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</si>
  <si>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</si>
  <si>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</si>
  <si>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</si>
  <si>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</si>
  <si>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</si>
  <si>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</si>
  <si>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</si>
  <si>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</si>
  <si>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</si>
  <si>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</si>
  <si>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</si>
  <si>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</si>
  <si>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</si>
  <si>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</si>
  <si>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</si>
  <si>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</si>
  <si>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</si>
  <si>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</si>
  <si>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</si>
  <si>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</si>
  <si>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</si>
  <si>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</si>
  <si>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</si>
  <si>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</si>
  <si>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</si>
  <si>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</si>
  <si>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</si>
  <si>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</si>
  <si>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</si>
  <si>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</si>
  <si>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</si>
  <si>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</si>
  <si>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</si>
  <si>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</si>
  <si>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</si>
  <si>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</si>
  <si>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</si>
  <si>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</si>
  <si>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</si>
  <si>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</si>
  <si>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</si>
  <si>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</si>
  <si>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</si>
  <si>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</si>
  <si>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</si>
  <si>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</si>
  <si>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</si>
  <si>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</si>
  <si>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</si>
  <si>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</si>
  <si>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</si>
  <si>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</si>
  <si>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</si>
  <si>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</si>
  <si>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</si>
  <si>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</si>
  <si>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</si>
  <si>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</si>
  <si>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</si>
  <si>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</si>
  <si>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</si>
  <si>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</si>
  <si>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</si>
  <si>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</si>
  <si>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</si>
  <si>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</si>
  <si>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</si>
  <si>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</si>
  <si>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</si>
  <si>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</si>
  <si>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</si>
  <si>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</si>
  <si>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</si>
  <si>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</si>
  <si>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</si>
  <si>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</si>
  <si>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</si>
  <si>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</si>
  <si>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</si>
  <si>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</si>
  <si>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</si>
  <si>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</si>
  <si>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</si>
  <si>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</si>
  <si>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</si>
  <si>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</si>
  <si>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</si>
  <si>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</si>
  <si>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</si>
  <si>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</si>
  <si>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</si>
  <si>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</si>
  <si>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</si>
  <si>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</si>
  <si>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</si>
  <si>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</si>
  <si>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</si>
  <si>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</si>
  <si>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</si>
  <si>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</si>
  <si>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</si>
  <si>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</si>
  <si>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</si>
  <si>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</si>
  <si>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</si>
  <si>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</si>
  <si>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</si>
  <si>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</si>
  <si>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</si>
  <si>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</si>
  <si>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</si>
  <si>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</si>
  <si>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</si>
  <si>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</si>
  <si>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</si>
  <si>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</si>
  <si>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</si>
  <si>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</si>
  <si>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</si>
  <si>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</si>
  <si>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</si>
  <si>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</si>
  <si>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</si>
  <si>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</si>
  <si>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</si>
  <si>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</si>
  <si>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</si>
  <si>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</si>
  <si>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</si>
  <si>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</si>
  <si>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</si>
  <si>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</si>
  <si>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</si>
  <si>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</si>
  <si>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</si>
  <si>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</si>
  <si>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</si>
  <si>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</si>
  <si>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</si>
  <si>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</si>
  <si>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</si>
  <si>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</si>
  <si>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</si>
  <si>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</si>
  <si>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</si>
  <si>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</si>
  <si>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</si>
  <si>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</si>
  <si>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</si>
  <si>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</si>
  <si>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</si>
  <si>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</si>
  <si>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</si>
  <si>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</si>
  <si>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</si>
  <si>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</si>
  <si>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</si>
  <si>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</si>
  <si>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</si>
  <si>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</si>
  <si>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</si>
  <si>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</si>
  <si>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</si>
  <si>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</si>
  <si>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</si>
  <si>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</si>
  <si>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</si>
  <si>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</si>
  <si>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</si>
  <si>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</si>
  <si>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</si>
  <si>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</si>
  <si>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</si>
  <si>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</si>
  <si>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</si>
  <si>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</si>
  <si>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</si>
  <si>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</si>
  <si>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</si>
  <si>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</si>
  <si>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</si>
  <si>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</si>
  <si>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</si>
  <si>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</si>
  <si>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</si>
  <si>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</si>
  <si>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</si>
  <si>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</si>
  <si>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</si>
  <si>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</si>
  <si>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</si>
  <si>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</si>
  <si>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</si>
  <si>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</si>
  <si>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</si>
  <si>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</si>
  <si>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</si>
  <si>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</si>
  <si>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</si>
  <si>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</si>
  <si>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</si>
  <si>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</si>
  <si>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</si>
  <si>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</si>
  <si>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</si>
  <si>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</si>
  <si>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</si>
  <si>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</si>
  <si>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</si>
  <si>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</si>
  <si>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</si>
  <si>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</si>
  <si>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</si>
  <si>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</si>
  <si>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</si>
  <si>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</si>
  <si>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</si>
  <si>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</si>
  <si>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</si>
  <si>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</si>
  <si>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</si>
  <si>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</si>
  <si>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</si>
  <si>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</si>
  <si>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</si>
  <si>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</si>
  <si>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</si>
  <si>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</si>
  <si>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</si>
  <si>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</si>
  <si>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</si>
  <si>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</si>
  <si>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</si>
  <si>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</si>
  <si>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</si>
  <si>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</si>
  <si>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</si>
  <si>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Агро Финанс АДСИЦ</t>
  </si>
  <si>
    <t>неконсолидиран</t>
  </si>
  <si>
    <t>С.Коев</t>
  </si>
  <si>
    <t>01.01.2016 - 31.03.2016</t>
  </si>
  <si>
    <t>Т. Гатев</t>
  </si>
  <si>
    <t>С. Коев</t>
  </si>
  <si>
    <t>Дата на съставяне: 08.04.2016 г.</t>
  </si>
  <si>
    <t>8.4.2016 г.</t>
  </si>
  <si>
    <t xml:space="preserve">Дата  на съставяне: 08.04.2016 г.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</si>
</sst>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60" applyNumberFormat="1" applyFont="1" applyAlignment="1" applyProtection="1">
      <alignment/>
      <protection locked="0"/>
    </xf>
    <xf numFmtId="1" fontId="21" fillId="35" borderId="10" xfId="62" applyNumberFormat="1" applyFont="1" applyFill="1" applyBorder="1" applyAlignment="1" applyProtection="1">
      <alignment wrapText="1"/>
      <protection locked="0"/>
    </xf>
    <xf numFmtId="1" fontId="18" fillId="35" borderId="10" xfId="62" applyNumberFormat="1" applyFont="1" applyFill="1" applyBorder="1" applyAlignment="1" applyProtection="1">
      <alignment wrapText="1"/>
      <protection locked="0"/>
    </xf>
    <xf numFmtId="1" fontId="56" fillId="35" borderId="10" xfId="62" applyNumberFormat="1" applyFont="1" applyFill="1" applyBorder="1" applyAlignment="1" applyProtection="1">
      <alignment wrapText="1"/>
      <protection locked="0"/>
    </xf>
    <xf numFmtId="1" fontId="21" fillId="36" borderId="10" xfId="62" applyNumberFormat="1" applyFont="1" applyFill="1" applyBorder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6"/>
  <sheetViews>
    <sheetView tabSelected="1" zoomScale="70" zoomScaleNormal="70" zoomScalePageLayoutView="0" workbookViewId="0" topLeftCell="A55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175038005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32220</v>
      </c>
      <c r="H11" s="152">
        <v>32220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32220</v>
      </c>
      <c r="H12" s="153">
        <v>32220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32220</v>
      </c>
      <c r="H17" s="154">
        <f>H11+H14+H15+H16</f>
        <v>32220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>
        <v>4765</v>
      </c>
      <c r="H19" s="152">
        <v>4765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65479</v>
      </c>
      <c r="D20" s="151">
        <v>65554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4765</v>
      </c>
      <c r="H25" s="154">
        <f>H19+H20+H21</f>
        <v>4765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21718</v>
      </c>
      <c r="H27" s="154">
        <f>SUM(H28:H30)</f>
        <v>21275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21275+443</f>
        <v>21718</v>
      </c>
      <c r="H28" s="152">
        <v>21275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1649</v>
      </c>
      <c r="H31" s="152">
        <v>443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23367</v>
      </c>
      <c r="H33" s="154">
        <f>H27+H31+H32</f>
        <v>21718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60352</v>
      </c>
      <c r="H36" s="154">
        <f>H25+H17+H33</f>
        <v>58703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65480</v>
      </c>
      <c r="D55" s="155">
        <f>D19+D20+D21+D27+D32+D45+D51+D53+D54</f>
        <v>65555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</v>
      </c>
      <c r="H61" s="154">
        <f>SUM(H62:H68)</f>
        <v>265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121</v>
      </c>
      <c r="H64" s="152">
        <v>259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1466</v>
      </c>
      <c r="D68" s="151">
        <v>627</v>
      </c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8</v>
      </c>
      <c r="D69" s="151">
        <v>113</v>
      </c>
      <c r="E69" s="251" t="s">
        <v>78</v>
      </c>
      <c r="F69" s="242" t="s">
        <v>217</v>
      </c>
      <c r="G69" s="152">
        <v>5036</v>
      </c>
      <c r="H69" s="152">
        <v>5036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564</v>
      </c>
      <c r="D71" s="151">
        <v>564</v>
      </c>
      <c r="E71" s="253" t="s">
        <v>46</v>
      </c>
      <c r="F71" s="273" t="s">
        <v>224</v>
      </c>
      <c r="G71" s="161">
        <f>G59+G60+G61+G69+G70</f>
        <v>5163</v>
      </c>
      <c r="H71" s="161">
        <f>H59+H60+H61+H69+H70</f>
        <v>5301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2039</v>
      </c>
      <c r="D75" s="155">
        <f>SUM(D67:D74)</f>
        <v>1305</v>
      </c>
      <c r="E75" s="251" t="s">
        <v>160</v>
      </c>
      <c r="F75" s="245" t="s">
        <v>234</v>
      </c>
      <c r="G75" s="152">
        <v>3726</v>
      </c>
      <c r="H75" s="152">
        <v>3749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8889</v>
      </c>
      <c r="H79" s="162">
        <f>H71+H74+H75+H76</f>
        <v>9050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f>2771-2771</f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1694</v>
      </c>
      <c r="D88" s="151">
        <v>878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</v>
      </c>
      <c r="D89" s="151">
        <v>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1719</v>
      </c>
      <c r="D91" s="155">
        <f>SUM(D87:D90)</f>
        <v>893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3761</v>
      </c>
      <c r="D93" s="155">
        <f>D64+D75+D84+D91+D92</f>
        <v>2198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69241</v>
      </c>
      <c r="D94" s="164">
        <f>D93+D55</f>
        <v>67753</v>
      </c>
      <c r="E94" s="449" t="s">
        <v>270</v>
      </c>
      <c r="F94" s="289" t="s">
        <v>271</v>
      </c>
      <c r="G94" s="165">
        <f>G36+G39+G55+G79</f>
        <v>69241</v>
      </c>
      <c r="H94" s="165">
        <f>H36+H39+H55+H79</f>
        <v>67753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 t="s">
        <v>869</v>
      </c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C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Width="0" fitToHeight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="85" zoomScaleNormal="85" zoomScalePageLayoutView="0" workbookViewId="0" topLeftCell="A28">
      <selection activeCell="D55" sqref="D5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Агро Финанс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175038005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1" t="str">
        <f>'справка №1-БАЛАНС'!E5</f>
        <v>01.01.2016 - 31.03.2016</v>
      </c>
      <c r="C4" s="591"/>
      <c r="D4" s="591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101</v>
      </c>
      <c r="D10" s="46">
        <v>251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1643</v>
      </c>
      <c r="H11" s="550">
        <v>1658</v>
      </c>
    </row>
    <row r="12" spans="1:8" ht="12">
      <c r="A12" s="298" t="s">
        <v>295</v>
      </c>
      <c r="B12" s="299" t="s">
        <v>296</v>
      </c>
      <c r="C12" s="46">
        <v>16</v>
      </c>
      <c r="D12" s="46">
        <v>21</v>
      </c>
      <c r="E12" s="300" t="s">
        <v>78</v>
      </c>
      <c r="F12" s="549" t="s">
        <v>297</v>
      </c>
      <c r="G12" s="550">
        <v>126</v>
      </c>
      <c r="H12" s="550">
        <v>9</v>
      </c>
    </row>
    <row r="13" spans="1:18" ht="12">
      <c r="A13" s="298" t="s">
        <v>298</v>
      </c>
      <c r="B13" s="299" t="s">
        <v>299</v>
      </c>
      <c r="C13" s="46">
        <v>2</v>
      </c>
      <c r="D13" s="46">
        <v>3</v>
      </c>
      <c r="E13" s="301" t="s">
        <v>51</v>
      </c>
      <c r="F13" s="551" t="s">
        <v>300</v>
      </c>
      <c r="G13" s="548">
        <f>SUM(G9:G12)</f>
        <v>1769</v>
      </c>
      <c r="H13" s="548">
        <f>SUM(H9:H12)</f>
        <v>1667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119</v>
      </c>
      <c r="D19" s="49">
        <f>SUM(D9:D15)+D16</f>
        <v>276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73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99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173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120</v>
      </c>
      <c r="D28" s="50">
        <f>D26+D19</f>
        <v>449</v>
      </c>
      <c r="E28" s="127" t="s">
        <v>339</v>
      </c>
      <c r="F28" s="554" t="s">
        <v>340</v>
      </c>
      <c r="G28" s="548">
        <f>G13+G15+G24</f>
        <v>1769</v>
      </c>
      <c r="H28" s="548">
        <f>H13+H15+H24</f>
        <v>1667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1649</v>
      </c>
      <c r="D30" s="50">
        <f>IF((H28-D28)&gt;0,H28-D28,0)</f>
        <v>1218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120</v>
      </c>
      <c r="D33" s="49">
        <f>D28-D31+D32</f>
        <v>449</v>
      </c>
      <c r="E33" s="127" t="s">
        <v>353</v>
      </c>
      <c r="F33" s="554" t="s">
        <v>354</v>
      </c>
      <c r="G33" s="53">
        <f>G32-G31+G28</f>
        <v>1769</v>
      </c>
      <c r="H33" s="53">
        <f>H32-H31+H28</f>
        <v>1667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1649</v>
      </c>
      <c r="D34" s="50">
        <f>IF((H33-D33)&gt;0,H33-D33,0)</f>
        <v>1218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1649</v>
      </c>
      <c r="D39" s="460">
        <f>+IF((H33-D33-D35)&gt;0,H33-D33-D35,0)</f>
        <v>1218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1649</v>
      </c>
      <c r="D41" s="52">
        <f>IF(H39=0,IF(D39-D40&gt;0,D39-D40+H40,0),IF(H39-H40&lt;0,H40-H39+D39,0))</f>
        <v>1218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1769</v>
      </c>
      <c r="D42" s="53">
        <f>D33+D35+D39</f>
        <v>1667</v>
      </c>
      <c r="E42" s="128" t="s">
        <v>380</v>
      </c>
      <c r="F42" s="129" t="s">
        <v>381</v>
      </c>
      <c r="G42" s="53">
        <f>G39+G33</f>
        <v>1769</v>
      </c>
      <c r="H42" s="53">
        <f>H39+H33</f>
        <v>1667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863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872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1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2"/>
  <sheetViews>
    <sheetView zoomScalePageLayoutView="0" workbookViewId="0" topLeftCell="A13">
      <selection activeCell="B49" sqref="B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Агро Финанс АДСИЦ</v>
      </c>
      <c r="C4" s="541" t="s">
        <v>2</v>
      </c>
      <c r="D4" s="541">
        <f>'справка №1-БАЛАНС'!H3</f>
        <v>175038005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01.01.2016 - 31.03.2016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982</v>
      </c>
      <c r="D10" s="577">
        <v>8710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-138</v>
      </c>
      <c r="D11" s="54">
        <v>-632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79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-17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79"/>
      <c r="D15" s="578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78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826</v>
      </c>
      <c r="D20" s="55">
        <f>SUM(D10:D19)</f>
        <v>8052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78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78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78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78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78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-13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-9779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-492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-10271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826</v>
      </c>
      <c r="D43" s="55">
        <f>D42+D32+D20</f>
        <v>-2232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893</v>
      </c>
      <c r="D44" s="132">
        <v>2856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1719</v>
      </c>
      <c r="D45" s="55">
        <f>D44+D43</f>
        <v>624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80">
        <v>1704</v>
      </c>
      <c r="D46" s="56">
        <v>611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80">
        <v>15</v>
      </c>
      <c r="D47" s="56">
        <v>13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4"/>
      <c r="D50" s="594"/>
      <c r="G50" s="133"/>
      <c r="H50" s="133"/>
    </row>
    <row r="51" spans="1:8" ht="12">
      <c r="A51" s="318"/>
      <c r="B51" s="318" t="s">
        <v>869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4"/>
      <c r="D52" s="594"/>
      <c r="G52" s="133"/>
      <c r="H52" s="133"/>
    </row>
    <row r="53" spans="1:8" ht="12">
      <c r="A53" s="318"/>
      <c r="B53" s="318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8" bottom="0.57" header="0.5118110236220472" footer="0.5118110236220472"/>
  <pageSetup fitToHeight="1" fitToWidth="1" horizontalDpi="600" verticalDpi="600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PageLayoutView="0" workbookViewId="0" topLeftCell="A10">
      <selection activeCell="I44" sqref="I4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Агро Финанс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175038005</v>
      </c>
      <c r="N3" s="2"/>
    </row>
    <row r="4" spans="1:15" s="532" customFormat="1" ht="13.5" customHeight="1">
      <c r="A4" s="467" t="s">
        <v>461</v>
      </c>
      <c r="B4" s="597" t="str">
        <f>'справка №1-БАЛАНС'!E4</f>
        <v>неконсолидиран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4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1" t="str">
        <f>'справка №1-БАЛАНС'!E5</f>
        <v>01.01.2016 - 31.03.2016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32220</v>
      </c>
      <c r="D11" s="58">
        <f>'справка №1-БАЛАНС'!H19</f>
        <v>4765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21718</v>
      </c>
      <c r="J11" s="58">
        <f>'справка №1-БАЛАНС'!H29+'справка №1-БАЛАНС'!H32</f>
        <v>0</v>
      </c>
      <c r="K11" s="60"/>
      <c r="L11" s="344">
        <f>SUM(C11:K11)</f>
        <v>58703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32220</v>
      </c>
      <c r="D15" s="61">
        <f aca="true" t="shared" si="2" ref="D15:M15">D11+D12</f>
        <v>4765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21718</v>
      </c>
      <c r="J15" s="61">
        <f t="shared" si="2"/>
        <v>0</v>
      </c>
      <c r="K15" s="61">
        <f t="shared" si="2"/>
        <v>0</v>
      </c>
      <c r="L15" s="344">
        <f t="shared" si="1"/>
        <v>58703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1649</v>
      </c>
      <c r="J16" s="345">
        <f>+'справка №1-БАЛАНС'!G32</f>
        <v>0</v>
      </c>
      <c r="K16" s="60"/>
      <c r="L16" s="344">
        <f t="shared" si="1"/>
        <v>1649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32220</v>
      </c>
      <c r="D29" s="59">
        <f aca="true" t="shared" si="6" ref="D29:M29">D17+D20+D21+D24+D28+D27+D15+D16</f>
        <v>4765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23367</v>
      </c>
      <c r="J29" s="59">
        <f t="shared" si="6"/>
        <v>0</v>
      </c>
      <c r="K29" s="59">
        <f t="shared" si="6"/>
        <v>0</v>
      </c>
      <c r="L29" s="344">
        <f t="shared" si="1"/>
        <v>60352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32220</v>
      </c>
      <c r="D32" s="59">
        <f t="shared" si="7"/>
        <v>4765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23367</v>
      </c>
      <c r="J32" s="59">
        <f t="shared" si="7"/>
        <v>0</v>
      </c>
      <c r="K32" s="59">
        <f t="shared" si="7"/>
        <v>0</v>
      </c>
      <c r="L32" s="344">
        <f t="shared" si="1"/>
        <v>60352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864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6" t="s">
        <v>522</v>
      </c>
      <c r="E38" s="596"/>
      <c r="F38" s="596"/>
      <c r="G38" s="596"/>
      <c r="H38" s="596"/>
      <c r="I38" s="596"/>
      <c r="J38" s="15" t="s">
        <v>859</v>
      </c>
      <c r="K38" s="15"/>
      <c r="L38" s="596"/>
      <c r="M38" s="596"/>
      <c r="N38" s="11"/>
    </row>
    <row r="39" spans="1:13" ht="12">
      <c r="A39" s="536"/>
      <c r="B39" s="537"/>
      <c r="C39" s="538"/>
      <c r="D39" s="538" t="s">
        <v>869</v>
      </c>
      <c r="E39" s="538"/>
      <c r="F39" s="538"/>
      <c r="G39" s="538"/>
      <c r="H39" s="538"/>
      <c r="I39" s="538"/>
      <c r="J39" s="538" t="s">
        <v>870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PageLayoutView="0" workbookViewId="0" topLeftCell="A16">
      <selection activeCell="J50" sqref="J5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384</v>
      </c>
      <c r="B2" s="603"/>
      <c r="C2" s="604" t="str">
        <f>'справка №1-БАЛАНС'!E3</f>
        <v>Агро Финанс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175038005</v>
      </c>
      <c r="P2" s="483"/>
      <c r="Q2" s="483"/>
      <c r="R2" s="526"/>
    </row>
    <row r="3" spans="1:18" ht="15">
      <c r="A3" s="602" t="s">
        <v>5</v>
      </c>
      <c r="B3" s="603"/>
      <c r="C3" s="605" t="str">
        <f>'справка №1-БАЛАНС'!E5</f>
        <v>01.01.2016 - 31.03.2016</v>
      </c>
      <c r="D3" s="605"/>
      <c r="E3" s="605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1" t="s">
        <v>464</v>
      </c>
      <c r="B5" s="612"/>
      <c r="C5" s="61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13"/>
      <c r="B6" s="614"/>
      <c r="C6" s="61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8</v>
      </c>
      <c r="E16" s="189"/>
      <c r="F16" s="189"/>
      <c r="G16" s="74">
        <f t="shared" si="2"/>
        <v>8</v>
      </c>
      <c r="H16" s="65"/>
      <c r="I16" s="65"/>
      <c r="J16" s="74">
        <f t="shared" si="3"/>
        <v>8</v>
      </c>
      <c r="K16" s="65">
        <v>7</v>
      </c>
      <c r="L16" s="65"/>
      <c r="M16" s="65"/>
      <c r="N16" s="74">
        <f t="shared" si="4"/>
        <v>7</v>
      </c>
      <c r="O16" s="65"/>
      <c r="P16" s="65"/>
      <c r="Q16" s="74">
        <f aca="true" t="shared" si="5" ref="Q16:Q25">N16+O16-P16</f>
        <v>7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</v>
      </c>
      <c r="E17" s="194">
        <f>SUM(E9:E16)</f>
        <v>0</v>
      </c>
      <c r="F17" s="194">
        <f>SUM(F9:F16)</f>
        <v>0</v>
      </c>
      <c r="G17" s="74">
        <f t="shared" si="2"/>
        <v>8</v>
      </c>
      <c r="H17" s="75">
        <f>SUM(H9:H16)</f>
        <v>0</v>
      </c>
      <c r="I17" s="75">
        <f>SUM(I9:I16)</f>
        <v>0</v>
      </c>
      <c r="J17" s="74">
        <f t="shared" si="3"/>
        <v>8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65554</v>
      </c>
      <c r="E18" s="187"/>
      <c r="F18" s="187">
        <v>75</v>
      </c>
      <c r="G18" s="74">
        <f t="shared" si="2"/>
        <v>65479</v>
      </c>
      <c r="H18" s="63"/>
      <c r="I18" s="63"/>
      <c r="J18" s="74">
        <f t="shared" si="3"/>
        <v>65479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65479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65563</v>
      </c>
      <c r="E40" s="438">
        <f>E17+E18+E19+E25+E38+E39</f>
        <v>0</v>
      </c>
      <c r="F40" s="438">
        <f aca="true" t="shared" si="13" ref="F40:R40">F17+F18+F19+F25+F38+F39</f>
        <v>75</v>
      </c>
      <c r="G40" s="438">
        <f t="shared" si="13"/>
        <v>65488</v>
      </c>
      <c r="H40" s="438">
        <f t="shared" si="13"/>
        <v>0</v>
      </c>
      <c r="I40" s="438">
        <f t="shared" si="13"/>
        <v>0</v>
      </c>
      <c r="J40" s="438">
        <f t="shared" si="13"/>
        <v>65488</v>
      </c>
      <c r="K40" s="438">
        <f t="shared" si="13"/>
        <v>8</v>
      </c>
      <c r="L40" s="438">
        <f t="shared" si="13"/>
        <v>0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65480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7"/>
      <c r="L44" s="617"/>
      <c r="M44" s="617"/>
      <c r="N44" s="617"/>
      <c r="O44" s="606" t="s">
        <v>782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870</v>
      </c>
      <c r="P45" s="349"/>
      <c r="Q45" s="349"/>
      <c r="R45" s="349"/>
    </row>
    <row r="46" spans="1:18" ht="12">
      <c r="A46" s="349"/>
      <c r="B46" s="349"/>
      <c r="C46" s="349"/>
      <c r="D46" s="531"/>
      <c r="E46" s="576"/>
      <c r="F46" s="576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76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5"/>
  <sheetViews>
    <sheetView zoomScalePageLayoutView="0" workbookViewId="0" topLeftCell="A85">
      <selection activeCell="AG118" sqref="AG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610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4" t="str">
        <f>'справка №1-БАЛАНС'!E3</f>
        <v>Агро Финанс АДСИЦ</v>
      </c>
      <c r="C3" s="625"/>
      <c r="D3" s="526" t="s">
        <v>2</v>
      </c>
      <c r="E3" s="107">
        <f>'справка №1-БАЛАНС'!H3</f>
        <v>175038005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01.01.2016 - 31.03.2016</v>
      </c>
      <c r="C4" s="623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D18</f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f>D27</f>
        <v>0</v>
      </c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1466</v>
      </c>
      <c r="D28" s="108">
        <v>1466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D29</f>
        <v>8</v>
      </c>
      <c r="D29" s="108">
        <v>8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531</v>
      </c>
      <c r="D31" s="108">
        <v>531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33</v>
      </c>
      <c r="D32" s="108">
        <v>33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2039</v>
      </c>
      <c r="D43" s="104">
        <f>D24+D28+D29+D31+D30+D32+D33+D38</f>
        <v>2039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2039</v>
      </c>
      <c r="D44" s="103">
        <f>D43+D21+D19+D9</f>
        <v>2039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127</v>
      </c>
      <c r="D85" s="104">
        <f>SUM(D86:D90)+D94</f>
        <v>127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121</v>
      </c>
      <c r="D87" s="108">
        <v>121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D93</f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D94</f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5036</v>
      </c>
      <c r="D95" s="108">
        <v>5036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5163</v>
      </c>
      <c r="D96" s="104">
        <f>D85+D80+D75+D71+D95</f>
        <v>5163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5163</v>
      </c>
      <c r="D97" s="104">
        <f>D96+D68+D66</f>
        <v>5163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781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871</v>
      </c>
      <c r="B109" s="619"/>
      <c r="C109" s="619" t="s">
        <v>382</v>
      </c>
      <c r="D109" s="619"/>
      <c r="E109" s="619"/>
      <c r="F109" s="619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8" t="s">
        <v>782</v>
      </c>
      <c r="D111" s="618"/>
      <c r="E111" s="618"/>
      <c r="F111" s="618"/>
    </row>
    <row r="112" spans="1:6" ht="12">
      <c r="A112" s="349"/>
      <c r="B112" s="388"/>
      <c r="C112" s="349" t="s">
        <v>870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600" verticalDpi="6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4"/>
  <sheetViews>
    <sheetView zoomScalePageLayoutView="0" workbookViewId="0" topLeftCell="A13">
      <selection activeCell="L44" sqref="L4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6" t="str">
        <f>'справка №1-БАЛАНС'!E3</f>
        <v>Агро Финанс АДСИЦ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175038005</v>
      </c>
    </row>
    <row r="5" spans="1:9" ht="15">
      <c r="A5" s="501" t="s">
        <v>5</v>
      </c>
      <c r="B5" s="627" t="str">
        <f>'справка №1-БАЛАНС'!E5</f>
        <v>01.01.2016 - 31.03.2016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9"/>
      <c r="C30" s="629"/>
      <c r="D30" s="459" t="s">
        <v>820</v>
      </c>
      <c r="E30" s="628"/>
      <c r="F30" s="628"/>
      <c r="G30" s="628"/>
      <c r="H30" s="420" t="s">
        <v>782</v>
      </c>
      <c r="I30" s="628"/>
      <c r="J30" s="628"/>
    </row>
    <row r="31" spans="1:9" s="521" customFormat="1" ht="12">
      <c r="A31" s="349"/>
      <c r="B31" s="388"/>
      <c r="C31" s="349"/>
      <c r="D31" s="523" t="s">
        <v>869</v>
      </c>
      <c r="E31" s="523"/>
      <c r="F31" s="523"/>
      <c r="G31" s="523"/>
      <c r="H31" s="523" t="s">
        <v>870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1" right="0.17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4"/>
  <sheetViews>
    <sheetView zoomScalePageLayoutView="0" workbookViewId="0" topLeftCell="A145">
      <selection activeCell="O166" sqref="O1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 t="str">
        <f>'справка №1-БАЛАНС'!E3</f>
        <v>Агро Финанс АДСИЦ</v>
      </c>
      <c r="C5" s="633"/>
      <c r="D5" s="633"/>
      <c r="E5" s="570" t="s">
        <v>2</v>
      </c>
      <c r="F5" s="451">
        <f>'справка №1-БАЛАНС'!H3</f>
        <v>175038005</v>
      </c>
    </row>
    <row r="6" spans="1:13" ht="15" customHeight="1">
      <c r="A6" s="27" t="s">
        <v>823</v>
      </c>
      <c r="B6" s="634" t="str">
        <f>'справка №1-БАЛАНС'!E5</f>
        <v>01.01.2016 - 31.03.2016</v>
      </c>
      <c r="C6" s="634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5" t="s">
        <v>850</v>
      </c>
      <c r="D151" s="635"/>
      <c r="E151" s="635"/>
      <c r="F151" s="635"/>
    </row>
    <row r="152" spans="1:6" ht="12.75">
      <c r="A152" s="517"/>
      <c r="B152" s="518"/>
      <c r="C152" s="517" t="s">
        <v>869</v>
      </c>
      <c r="D152" s="517"/>
      <c r="E152" s="517"/>
      <c r="F152" s="517"/>
    </row>
    <row r="153" spans="1:6" ht="12.75">
      <c r="A153" s="517"/>
      <c r="B153" s="518"/>
      <c r="C153" s="635" t="s">
        <v>858</v>
      </c>
      <c r="D153" s="635"/>
      <c r="E153" s="635"/>
      <c r="F153" s="635"/>
    </row>
    <row r="154" spans="3:5" ht="12.75">
      <c r="C154" s="517" t="s">
        <v>870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Desislava Stoyanova</cp:lastModifiedBy>
  <cp:lastPrinted>2016-04-14T12:11:55Z</cp:lastPrinted>
  <dcterms:created xsi:type="dcterms:W3CDTF">2000-06-29T12:02:40Z</dcterms:created>
  <dcterms:modified xsi:type="dcterms:W3CDTF">2016-04-28T14:50:46Z</dcterms:modified>
  <cp:category/>
  <cp:version/>
  <cp:contentType/>
  <cp:contentStatus/>
</cp:coreProperties>
</file>