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0800" windowHeight="3870" tabRatio="65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<sst xmlns="http://schemas.openxmlformats.org/spreadsheetml/2006/main" count="1069" uniqueCount="874">
  <si>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</si>
  <si>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</si>
  <si>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</si>
  <si>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</si>
  <si>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</si>
  <si>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</si>
  <si>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</si>
  <si>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</si>
  <si>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</si>
  <si>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</si>
  <si>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</si>
  <si>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</si>
  <si>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</si>
  <si>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</si>
  <si>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</si>
  <si>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</si>
  <si>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</si>
  <si>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</si>
  <si>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</si>
  <si>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</si>
  <si>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</si>
  <si>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</si>
  <si>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</si>
  <si>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</si>
  <si>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</si>
  <si>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</si>
  <si>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</si>
  <si>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</si>
  <si>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</si>
  <si>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</si>
  <si>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</si>
  <si>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</si>
  <si>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</si>
  <si>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</si>
  <si>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</si>
  <si>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</si>
  <si>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</si>
  <si>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</si>
  <si>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</si>
  <si>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</si>
  <si>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</si>
  <si>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</si>
  <si>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</si>
  <si>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</si>
  <si>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</si>
  <si>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</si>
  <si>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</si>
  <si>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</si>
  <si>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</si>
  <si>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</si>
  <si>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</si>
  <si>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</si>
  <si>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</si>
  <si>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</si>
  <si>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</si>
  <si>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</si>
  <si>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</si>
  <si>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</si>
  <si>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</si>
  <si>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</si>
  <si>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</si>
  <si>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</si>
  <si>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</si>
  <si>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</si>
  <si>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</si>
  <si>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</si>
  <si>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</si>
  <si>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</si>
  <si>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</si>
  <si>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</si>
  <si>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</si>
  <si>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</si>
  <si>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</si>
  <si>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</si>
  <si>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</si>
  <si>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</si>
  <si>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</si>
  <si>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</si>
  <si>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</si>
  <si>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</si>
  <si>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</si>
  <si>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</si>
  <si>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</si>
  <si>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</si>
  <si>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</si>
  <si>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</si>
  <si>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</si>
  <si>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</si>
  <si>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</si>
  <si>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</si>
  <si>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</si>
  <si>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</si>
  <si>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</si>
  <si>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</si>
  <si>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</si>
  <si>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</si>
  <si>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</si>
  <si>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</si>
  <si>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</si>
  <si>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</si>
  <si>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</si>
  <si>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</si>
  <si>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</si>
  <si>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</si>
  <si>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</si>
  <si>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</si>
  <si>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</si>
  <si>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</si>
  <si>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</si>
  <si>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</si>
  <si>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</si>
  <si>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</si>
  <si>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</si>
  <si>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</si>
  <si>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</si>
  <si>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</si>
  <si>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</si>
  <si>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</si>
  <si>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</si>
  <si>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</si>
  <si>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</si>
  <si>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</si>
  <si>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</si>
  <si>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</si>
  <si>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</si>
  <si>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</si>
  <si>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</si>
  <si>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</si>
  <si>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</si>
  <si>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</si>
  <si>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</si>
  <si>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</si>
  <si>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</si>
  <si>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</si>
  <si>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</si>
  <si>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</si>
  <si>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</si>
  <si>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</si>
  <si>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</si>
  <si>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</si>
  <si>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</si>
  <si>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</si>
  <si>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</si>
  <si>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</si>
  <si>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</si>
  <si>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</si>
  <si>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</si>
  <si>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</si>
  <si>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</si>
  <si>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</si>
  <si>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</si>
  <si>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</si>
  <si>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</si>
  <si>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</si>
  <si>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</si>
  <si>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</si>
  <si>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</si>
  <si>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</si>
  <si>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</si>
  <si>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</si>
  <si>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</si>
  <si>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</si>
  <si>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</si>
  <si>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</si>
  <si>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</si>
  <si>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</si>
  <si>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</si>
  <si>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</si>
  <si>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</si>
  <si>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</si>
  <si>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</si>
  <si>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</si>
  <si>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</si>
  <si>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</si>
  <si>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</si>
  <si>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</si>
  <si>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</si>
  <si>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</si>
  <si>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</si>
  <si>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</si>
  <si>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</si>
  <si>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</si>
  <si>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</si>
  <si>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</si>
  <si>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</si>
  <si>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</si>
  <si>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</si>
  <si>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</si>
  <si>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</si>
  <si>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</si>
  <si>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</si>
  <si>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</si>
  <si>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</si>
  <si>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</si>
  <si>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</si>
  <si>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</si>
  <si>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</si>
  <si>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</si>
  <si>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</si>
  <si>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</si>
  <si>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</si>
  <si>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</si>
  <si>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</si>
  <si>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</si>
  <si>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</si>
  <si>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</si>
  <si>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</si>
  <si>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</si>
  <si>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</si>
  <si>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</si>
  <si>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</si>
  <si>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</si>
  <si>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</si>
  <si>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</si>
  <si>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</si>
  <si>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</si>
  <si>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</si>
  <si>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</si>
  <si>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</si>
  <si>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</si>
  <si>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</si>
  <si>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</si>
  <si>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</si>
  <si>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</si>
  <si>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</si>
  <si>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</si>
  <si>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</si>
  <si>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</si>
  <si>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</si>
  <si>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</si>
  <si>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</si>
  <si>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</si>
  <si>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</si>
  <si>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</si>
  <si>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</si>
  <si>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</si>
  <si>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</si>
  <si>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</si>
  <si>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</si>
  <si>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</si>
  <si>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</si>
  <si>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</si>
  <si>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</si>
  <si>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</si>
  <si>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</si>
  <si>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</si>
  <si>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</si>
  <si>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</si>
  <si>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</si>
  <si>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</si>
  <si>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</si>
  <si>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</si>
  <si>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</si>
  <si>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</si>
  <si>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</si>
  <si>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</si>
  <si>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</si>
  <si>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</si>
  <si>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</si>
  <si>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</si>
  <si>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</si>
  <si>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</si>
  <si>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</si>
  <si>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</si>
  <si>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</si>
  <si>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</si>
  <si>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</si>
  <si>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</si>
  <si>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</si>
  <si>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</si>
  <si>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</si>
  <si>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</si>
  <si>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</si>
  <si>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</si>
  <si>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</si>
  <si>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</si>
  <si>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</si>
  <si>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</si>
  <si>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</si>
  <si>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</si>
  <si>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</si>
  <si>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</si>
  <si>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</si>
  <si>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</si>
  <si>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</si>
  <si>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</si>
  <si>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</si>
  <si>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</si>
  <si>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</si>
  <si>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</si>
  <si>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</si>
  <si>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</si>
  <si>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</si>
  <si>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</si>
  <si>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</si>
  <si>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</si>
  <si>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</si>
  <si>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</si>
  <si>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</si>
  <si>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</si>
  <si>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</si>
  <si>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</si>
  <si>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</si>
  <si>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</si>
  <si>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</si>
  <si>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</si>
  <si>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</si>
  <si>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</si>
  <si>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</si>
  <si>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</si>
  <si>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</si>
  <si>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</si>
  <si>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</si>
  <si>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</si>
  <si>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</si>
  <si>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</si>
  <si>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</si>
  <si>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</si>
  <si>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</si>
  <si>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</si>
  <si>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</si>
  <si>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</si>
  <si>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</si>
  <si>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</si>
  <si>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</si>
  <si>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</si>
  <si>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</si>
  <si>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</si>
  <si>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</si>
  <si>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</si>
  <si>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</si>
  <si>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</si>
  <si>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</si>
  <si>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</si>
  <si>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</si>
  <si>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</si>
  <si>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</si>
  <si>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</si>
  <si>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</si>
  <si>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</si>
  <si>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</si>
  <si>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</si>
  <si>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</si>
  <si>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</si>
  <si>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</si>
  <si>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</si>
  <si>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</si>
  <si>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</si>
  <si>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</si>
  <si>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</si>
  <si>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</si>
  <si>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</si>
  <si>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</si>
  <si>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</si>
  <si>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</si>
  <si>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</si>
  <si>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</si>
  <si>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</si>
  <si>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</si>
  <si>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</si>
  <si>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</si>
  <si>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</si>
  <si>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</si>
  <si>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</si>
  <si>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</si>
  <si>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</si>
  <si>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</si>
  <si>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</si>
  <si>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</si>
  <si>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</si>
  <si>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</si>
  <si>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</si>
  <si>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</si>
  <si>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</si>
  <si>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</si>
  <si>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</si>
  <si>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</si>
  <si>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</si>
  <si>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</si>
  <si>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</si>
  <si>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</si>
  <si>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</si>
  <si>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</si>
  <si>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</si>
  <si>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</si>
  <si>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</si>
  <si>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</si>
  <si>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</si>
  <si>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</si>
  <si>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</si>
  <si>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</si>
  <si>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</si>
  <si>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</si>
  <si>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</si>
  <si>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</si>
  <si>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</si>
  <si>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</si>
  <si>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</si>
  <si>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</si>
  <si>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</si>
  <si>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</si>
  <si>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</si>
  <si>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</si>
  <si>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</si>
  <si>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</si>
  <si>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</si>
  <si>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</si>
  <si>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</si>
  <si>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</si>
  <si>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</si>
  <si>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</si>
  <si>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</si>
  <si>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</si>
  <si>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</si>
  <si>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</si>
  <si>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</si>
  <si>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</si>
  <si>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</si>
  <si>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</si>
  <si>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</si>
  <si>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</si>
  <si>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</si>
  <si>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</si>
  <si>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</si>
  <si>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</si>
  <si>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</si>
  <si>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</si>
  <si>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</si>
  <si>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</si>
  <si>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</si>
  <si>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</si>
  <si>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</si>
  <si>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</si>
  <si>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</si>
  <si>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</si>
  <si>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</si>
  <si>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</si>
  <si>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</si>
  <si>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</si>
  <si>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</si>
  <si>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</si>
  <si>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</si>
  <si>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</si>
  <si>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</si>
  <si>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</si>
  <si>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</si>
  <si>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</si>
  <si>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</si>
  <si>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</si>
  <si>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</si>
  <si>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</si>
  <si>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</si>
  <si>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</si>
  <si>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</si>
  <si>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</si>
  <si>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</si>
  <si>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</si>
  <si>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</si>
  <si>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</si>
  <si>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</si>
  <si>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</si>
  <si>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</si>
  <si>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</si>
  <si>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</si>
  <si>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</si>
  <si>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</si>
  <si>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</si>
  <si>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</si>
  <si>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</si>
  <si>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</si>
  <si>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</si>
  <si>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</si>
  <si>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</si>
  <si>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</si>
  <si>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</si>
  <si>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</si>
  <si>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</si>
  <si>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</si>
  <si>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</si>
  <si>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</si>
  <si>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</si>
  <si>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</si>
  <si>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</si>
  <si>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</si>
  <si>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</si>
  <si>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</si>
  <si>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</si>
  <si>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</si>
  <si>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</si>
  <si>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</si>
  <si>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</si>
  <si>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</si>
  <si>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</si>
  <si>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</si>
  <si>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</si>
  <si>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</si>
  <si>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</si>
  <si>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</si>
  <si>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</si>
  <si>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</si>
  <si>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</si>
  <si>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</si>
  <si>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</si>
  <si>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</si>
  <si>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</si>
  <si>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</si>
  <si>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</si>
  <si>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</si>
  <si>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</si>
  <si>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</si>
  <si>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</si>
  <si>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</si>
  <si>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</si>
  <si>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</si>
  <si>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</si>
  <si>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</si>
  <si>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</si>
  <si>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</si>
  <si>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</si>
  <si>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</si>
  <si>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</si>
  <si>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</si>
  <si>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</si>
  <si>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</si>
  <si>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</si>
  <si>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</si>
  <si>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</si>
  <si>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</si>
  <si>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</si>
  <si>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</si>
  <si>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</si>
  <si>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</si>
  <si>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</si>
  <si>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</si>
  <si>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</si>
  <si>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</si>
  <si>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</si>
  <si>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</si>
  <si>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</si>
  <si>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</si>
  <si>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</si>
  <si>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</si>
  <si>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</si>
  <si>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</si>
  <si>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</si>
  <si>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</si>
  <si>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</si>
  <si>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</si>
  <si>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</si>
  <si>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</si>
  <si>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</si>
  <si>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</si>
  <si>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</si>
  <si>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</si>
  <si>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</si>
  <si>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</si>
  <si>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</si>
  <si>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</si>
  <si>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</si>
  <si>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</si>
  <si>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</si>
  <si>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</si>
  <si>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</si>
  <si>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</si>
  <si>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</si>
  <si>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</si>
  <si>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</si>
  <si>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</si>
  <si>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</si>
  <si>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</si>
  <si>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</si>
  <si>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</si>
  <si>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</si>
  <si>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</si>
  <si>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</si>
  <si>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</si>
  <si>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</si>
  <si>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</si>
  <si>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</si>
  <si>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</si>
  <si>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</si>
  <si>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</si>
  <si>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</si>
  <si>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</si>
  <si>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</si>
  <si>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</si>
  <si>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</si>
  <si>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</si>
  <si>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</si>
  <si>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</si>
  <si>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</si>
  <si>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</si>
  <si>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</si>
  <si>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</si>
  <si>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</si>
  <si>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</si>
  <si>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</si>
  <si>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</si>
  <si>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</si>
  <si>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</si>
  <si>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</si>
  <si>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</si>
  <si>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</si>
  <si>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</si>
  <si>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</si>
  <si>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</si>
  <si>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</si>
  <si>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</si>
  <si>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</si>
  <si>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</si>
  <si>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</si>
  <si>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</si>
  <si>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</si>
  <si>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</si>
  <si>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</si>
  <si>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</si>
  <si>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</si>
  <si>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</si>
  <si>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</si>
  <si>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</si>
  <si>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</si>
  <si>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</si>
  <si>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</si>
  <si>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</si>
  <si>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</si>
  <si>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</si>
  <si>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</si>
  <si>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</si>
  <si>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</si>
  <si>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</si>
  <si>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</si>
  <si>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</si>
  <si>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</si>
  <si>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</si>
  <si>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</si>
  <si>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</si>
  <si>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</si>
  <si>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</si>
  <si>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</si>
  <si>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</si>
  <si>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</si>
  <si>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</si>
  <si>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</si>
  <si>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</si>
  <si>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</si>
  <si>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</si>
  <si>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</si>
  <si>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</si>
  <si>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</si>
  <si>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</si>
  <si>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</si>
  <si>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</si>
  <si>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</si>
  <si>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</si>
  <si>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</si>
  <si>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</si>
  <si>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</si>
  <si>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</si>
  <si>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</si>
  <si>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</si>
  <si>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</si>
  <si>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</si>
  <si>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</si>
  <si>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</si>
  <si>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</si>
  <si>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</si>
  <si>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</si>
  <si>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</si>
  <si>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</si>
  <si>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</si>
  <si>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</si>
  <si>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</si>
  <si>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</si>
  <si>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</si>
  <si>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</si>
  <si>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</si>
  <si>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</si>
  <si>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</si>
  <si>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</si>
  <si>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</si>
  <si>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</si>
  <si>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</si>
  <si>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</si>
  <si>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</si>
  <si>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</si>
  <si>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</si>
  <si>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</si>
  <si>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</si>
  <si>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</si>
  <si>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</si>
  <si>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</si>
  <si>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</si>
  <si>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</si>
  <si>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</si>
  <si>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</si>
  <si>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</si>
  <si>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</si>
  <si>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</si>
  <si>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</si>
  <si>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</si>
  <si>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</si>
  <si>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</si>
  <si>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</si>
  <si>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</si>
  <si>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</si>
  <si>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</si>
  <si>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</si>
  <si>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</si>
  <si>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</si>
  <si>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</si>
  <si>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</si>
  <si>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</si>
  <si>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</si>
  <si>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</si>
  <si>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</si>
  <si>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</si>
  <si>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</si>
  <si>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</si>
  <si>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</si>
  <si>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</si>
  <si>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</si>
  <si>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</si>
  <si>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</si>
  <si>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</si>
  <si>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</si>
  <si>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</si>
  <si>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</si>
  <si>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</si>
  <si>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</si>
  <si>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</si>
  <si>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</si>
  <si>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</si>
  <si>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</si>
  <si>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</si>
  <si>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</si>
  <si>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</si>
  <si>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</si>
  <si>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</si>
  <si>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</si>
  <si>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</si>
  <si>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</si>
  <si>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</si>
  <si>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</si>
  <si>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</si>
  <si>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</si>
  <si>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</si>
  <si>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</si>
  <si>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</si>
  <si>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</si>
  <si>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</si>
  <si>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</si>
  <si>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</si>
  <si>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</si>
  <si>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</si>
  <si>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</si>
  <si>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</si>
  <si>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</si>
  <si>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</si>
  <si>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</si>
  <si>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</si>
  <si>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</si>
  <si>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</si>
  <si>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</si>
  <si>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</si>
  <si>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</si>
  <si>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</si>
  <si>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</si>
  <si>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</si>
  <si>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</si>
  <si>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</si>
  <si>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</si>
  <si>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</si>
  <si>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</si>
  <si>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</si>
  <si>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</si>
  <si>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</si>
  <si>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</si>
  <si>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</si>
  <si>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</si>
  <si>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</si>
  <si>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</si>
  <si>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</si>
  <si>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</si>
  <si>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</si>
  <si>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</si>
  <si>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</si>
  <si>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</si>
  <si>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</si>
  <si>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</si>
  <si>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</si>
  <si>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</si>
  <si>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</si>
  <si>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</si>
  <si>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</si>
  <si>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</si>
  <si>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</si>
  <si>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</si>
  <si>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</si>
  <si>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</si>
  <si>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</si>
  <si>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</si>
  <si>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</si>
  <si>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</si>
  <si>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</si>
  <si>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</si>
  <si>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</si>
  <si>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</si>
  <si>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</si>
  <si>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</si>
  <si>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</si>
  <si>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</si>
  <si>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</si>
  <si>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</si>
  <si>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</si>
  <si>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</si>
  <si>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</si>
  <si>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</si>
  <si>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</si>
  <si>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</si>
  <si>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</si>
  <si>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</si>
  <si>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</si>
  <si>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</si>
  <si>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</si>
  <si>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</si>
  <si>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</si>
  <si>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</si>
  <si>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</si>
  <si>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</si>
  <si>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</si>
  <si>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</si>
  <si>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</si>
  <si>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</si>
  <si>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</si>
  <si>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</si>
  <si>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</si>
  <si>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</si>
  <si>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</si>
  <si>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</si>
  <si>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</si>
  <si>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</si>
  <si>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</si>
  <si>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</si>
  <si>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</si>
  <si>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</si>
  <si>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</si>
  <si>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</si>
  <si>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</si>
  <si>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</si>
  <si>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</si>
  <si>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</si>
  <si>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</si>
  <si>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</si>
  <si>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</si>
  <si>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</si>
  <si>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</si>
  <si>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</si>
  <si>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</si>
  <si>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</si>
  <si>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</si>
  <si>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</si>
  <si>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</si>
  <si>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</si>
  <si>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</si>
  <si>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</si>
  <si>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Агро Финанс АДСИЦ</t>
  </si>
  <si>
    <t>неконсолидиран</t>
  </si>
  <si>
    <t>С.Коев</t>
  </si>
  <si>
    <t>01.01.2015 - 31.12.2015</t>
  </si>
  <si>
    <t>Т. Гатев</t>
  </si>
  <si>
    <t>Дата на съставяне: 21.03.2016</t>
  </si>
  <si>
    <t>Дата на съставяне:21.03.2016</t>
  </si>
  <si>
    <t xml:space="preserve">Дата  на съставяне: 21.03.2016                                                                     </t>
  </si>
  <si>
    <t>С. Коев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</si>
</sst>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60" applyNumberFormat="1" applyFont="1" applyAlignment="1" applyProtection="1">
      <alignment/>
      <protection locked="0"/>
    </xf>
    <xf numFmtId="1" fontId="21" fillId="35" borderId="10" xfId="62" applyNumberFormat="1" applyFont="1" applyFill="1" applyBorder="1" applyAlignment="1" applyProtection="1">
      <alignment wrapText="1"/>
      <protection locked="0"/>
    </xf>
    <xf numFmtId="1" fontId="18" fillId="35" borderId="10" xfId="62" applyNumberFormat="1" applyFont="1" applyFill="1" applyBorder="1" applyAlignment="1" applyProtection="1">
      <alignment wrapText="1"/>
      <protection locked="0"/>
    </xf>
    <xf numFmtId="1" fontId="56" fillId="35" borderId="10" xfId="62" applyNumberFormat="1" applyFont="1" applyFill="1" applyBorder="1" applyAlignment="1" applyProtection="1">
      <alignment wrapText="1"/>
      <protection locked="0"/>
    </xf>
    <xf numFmtId="1" fontId="21" fillId="36" borderId="10" xfId="62" applyNumberFormat="1" applyFont="1" applyFill="1" applyBorder="1" applyAlignment="1" applyProtection="1">
      <alignment wrapText="1"/>
      <protection locked="0"/>
    </xf>
    <xf numFmtId="0" fontId="9" fillId="0" borderId="0" xfId="64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91">
      <selection activeCell="E106" sqref="E105:E10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865</v>
      </c>
      <c r="F3" s="217" t="s">
        <v>2</v>
      </c>
      <c r="G3" s="172"/>
      <c r="H3" s="461">
        <v>175038005</v>
      </c>
    </row>
    <row r="4" spans="1:8" ht="15">
      <c r="A4" s="582" t="s">
        <v>3</v>
      </c>
      <c r="B4" s="588"/>
      <c r="C4" s="588"/>
      <c r="D4" s="588"/>
      <c r="E4" s="504" t="s">
        <v>866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32220</v>
      </c>
      <c r="H11" s="152">
        <v>32220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32220</v>
      </c>
      <c r="H12" s="153">
        <v>32220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32220</v>
      </c>
      <c r="H17" s="154">
        <f>H11+H14+H15+H16</f>
        <v>32220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>
        <v>4765</v>
      </c>
      <c r="H19" s="152">
        <v>4765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65554</v>
      </c>
      <c r="D20" s="151">
        <v>65472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4765</v>
      </c>
      <c r="H25" s="154">
        <f>H19+H20+H21</f>
        <v>4765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21275</v>
      </c>
      <c r="H27" s="154">
        <f>SUM(H28:H30)</f>
        <v>20691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21275</v>
      </c>
      <c r="H28" s="152">
        <v>20691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5461-5018</f>
        <v>443</v>
      </c>
      <c r="H31" s="152">
        <v>3281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21718</v>
      </c>
      <c r="H33" s="154">
        <f>H27+H31+H32</f>
        <v>23972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58703</v>
      </c>
      <c r="H36" s="154">
        <f>H25+H17+H33</f>
        <v>60957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>
        <v>9779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9779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65555</v>
      </c>
      <c r="D55" s="155">
        <f>D19+D20+D21+D27+D32+D45+D51+D53+D54</f>
        <v>65473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9779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265</v>
      </c>
      <c r="H61" s="154">
        <f>SUM(H62:H68)</f>
        <v>643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259</v>
      </c>
      <c r="H64" s="152">
        <v>635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>
        <v>886</v>
      </c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627</v>
      </c>
      <c r="D68" s="151">
        <v>4714</v>
      </c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113</v>
      </c>
      <c r="D69" s="151">
        <v>14</v>
      </c>
      <c r="E69" s="251" t="s">
        <v>78</v>
      </c>
      <c r="F69" s="242" t="s">
        <v>217</v>
      </c>
      <c r="G69" s="152">
        <f>18+5018</f>
        <v>5036</v>
      </c>
      <c r="H69" s="152">
        <v>338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564</v>
      </c>
      <c r="D71" s="151">
        <v>298</v>
      </c>
      <c r="E71" s="253" t="s">
        <v>46</v>
      </c>
      <c r="F71" s="273" t="s">
        <v>224</v>
      </c>
      <c r="G71" s="161">
        <f>G59+G60+G61+G69+G70</f>
        <v>5301</v>
      </c>
      <c r="H71" s="161">
        <f>H59+H60+H61+H69+H70</f>
        <v>981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28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1305</v>
      </c>
      <c r="D75" s="155">
        <f>SUM(D67:D74)</f>
        <v>5940</v>
      </c>
      <c r="E75" s="251" t="s">
        <v>160</v>
      </c>
      <c r="F75" s="245" t="s">
        <v>234</v>
      </c>
      <c r="G75" s="152">
        <v>3749</v>
      </c>
      <c r="H75" s="152">
        <v>2553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9050</v>
      </c>
      <c r="H79" s="162">
        <f>H71+H74+H75+H76</f>
        <v>3534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f>2771-2771</f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878</v>
      </c>
      <c r="D88" s="151">
        <v>2838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14</v>
      </c>
      <c r="D89" s="151">
        <v>12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893</v>
      </c>
      <c r="D91" s="155">
        <f>SUM(D87:D90)</f>
        <v>2856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2198</v>
      </c>
      <c r="D93" s="155">
        <f>D64+D75+D84+D91+D92</f>
        <v>8797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67753</v>
      </c>
      <c r="D94" s="164">
        <f>D93+D55</f>
        <v>74270</v>
      </c>
      <c r="E94" s="449" t="s">
        <v>270</v>
      </c>
      <c r="F94" s="289" t="s">
        <v>271</v>
      </c>
      <c r="G94" s="165">
        <f>G36+G39+G55+G79</f>
        <v>67753</v>
      </c>
      <c r="H94" s="165">
        <f>H36+H39+H55+H79</f>
        <v>74270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 t="s">
        <v>869</v>
      </c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1" ht="12.75">
      <c r="C101" s="169" t="s">
        <v>873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Width="0" fitToHeight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85" zoomScaleNormal="85" zoomScalePageLayoutView="0" workbookViewId="0" topLeftCell="A28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Агро Финанс АДСИЦ</v>
      </c>
      <c r="C2" s="591"/>
      <c r="D2" s="591"/>
      <c r="E2" s="591"/>
      <c r="F2" s="593" t="s">
        <v>2</v>
      </c>
      <c r="G2" s="593"/>
      <c r="H2" s="526">
        <f>'справка №1-БАЛАНС'!H3</f>
        <v>175038005</v>
      </c>
    </row>
    <row r="3" spans="1:8" ht="15">
      <c r="A3" s="467" t="s">
        <v>275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01.01.2015 - 31.12.2015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903</v>
      </c>
      <c r="D10" s="46">
        <v>1677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>
        <v>6</v>
      </c>
      <c r="E11" s="300" t="s">
        <v>293</v>
      </c>
      <c r="F11" s="549" t="s">
        <v>294</v>
      </c>
      <c r="G11" s="550">
        <v>6615</v>
      </c>
      <c r="H11" s="550">
        <v>5666</v>
      </c>
    </row>
    <row r="12" spans="1:8" ht="12">
      <c r="A12" s="298" t="s">
        <v>295</v>
      </c>
      <c r="B12" s="299" t="s">
        <v>296</v>
      </c>
      <c r="C12" s="46">
        <v>84</v>
      </c>
      <c r="D12" s="46">
        <v>81</v>
      </c>
      <c r="E12" s="300" t="s">
        <v>78</v>
      </c>
      <c r="F12" s="549" t="s">
        <v>297</v>
      </c>
      <c r="G12" s="550">
        <v>112</v>
      </c>
      <c r="H12" s="550">
        <v>351</v>
      </c>
    </row>
    <row r="13" spans="1:18" ht="12">
      <c r="A13" s="298" t="s">
        <v>298</v>
      </c>
      <c r="B13" s="299" t="s">
        <v>299</v>
      </c>
      <c r="C13" s="46">
        <v>9</v>
      </c>
      <c r="D13" s="46">
        <v>10</v>
      </c>
      <c r="E13" s="301" t="s">
        <v>51</v>
      </c>
      <c r="F13" s="551" t="s">
        <v>300</v>
      </c>
      <c r="G13" s="548">
        <f>SUM(G9:G12)</f>
        <v>6727</v>
      </c>
      <c r="H13" s="548">
        <f>SUM(H9:H12)</f>
        <v>6017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f>18-18</f>
        <v>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96</v>
      </c>
      <c r="D16" s="47">
        <v>271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91</v>
      </c>
      <c r="D17" s="48">
        <v>257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1092</v>
      </c>
      <c r="D19" s="49">
        <f>SUM(D9:D15)+D16</f>
        <v>2046</v>
      </c>
      <c r="E19" s="304" t="s">
        <v>317</v>
      </c>
      <c r="F19" s="552" t="s">
        <v>318</v>
      </c>
      <c r="G19" s="550">
        <v>1</v>
      </c>
      <c r="H19" s="550">
        <v>95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73</v>
      </c>
      <c r="D22" s="46">
        <v>782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</v>
      </c>
      <c r="D24" s="46">
        <v>2</v>
      </c>
      <c r="E24" s="301" t="s">
        <v>103</v>
      </c>
      <c r="F24" s="554" t="s">
        <v>334</v>
      </c>
      <c r="G24" s="548">
        <f>SUM(G19:G23)</f>
        <v>1</v>
      </c>
      <c r="H24" s="548">
        <f>SUM(H19:H23)</f>
        <v>95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100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175</v>
      </c>
      <c r="D26" s="49">
        <f>SUM(D22:D25)</f>
        <v>785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1267</v>
      </c>
      <c r="D28" s="50">
        <f>D26+D19</f>
        <v>2831</v>
      </c>
      <c r="E28" s="127" t="s">
        <v>339</v>
      </c>
      <c r="F28" s="554" t="s">
        <v>340</v>
      </c>
      <c r="G28" s="548">
        <f>G13+G15+G24</f>
        <v>6728</v>
      </c>
      <c r="H28" s="548">
        <f>H13+H15+H24</f>
        <v>6112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5461</v>
      </c>
      <c r="D30" s="50">
        <f>IF((H28-D28)&gt;0,H28-D28,0)</f>
        <v>3281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1267</v>
      </c>
      <c r="D33" s="49">
        <f>D28-D31+D32</f>
        <v>2831</v>
      </c>
      <c r="E33" s="127" t="s">
        <v>353</v>
      </c>
      <c r="F33" s="554" t="s">
        <v>354</v>
      </c>
      <c r="G33" s="53">
        <f>G32-G31+G28</f>
        <v>6728</v>
      </c>
      <c r="H33" s="53">
        <f>H32-H31+H28</f>
        <v>6112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5461</v>
      </c>
      <c r="D34" s="50">
        <f>IF((H33-D33)&gt;0,H33-D33,0)</f>
        <v>3281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5461</v>
      </c>
      <c r="D39" s="460">
        <f>+IF((H33-D33-D35)&gt;0,H33-D33-D35,0)</f>
        <v>3281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5461</v>
      </c>
      <c r="D41" s="52">
        <f>IF(H39=0,IF(D39-D40&gt;0,D39-D40+H40,0),IF(H39-H40&lt;0,H40-H39+D39,0))</f>
        <v>3281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6728</v>
      </c>
      <c r="D42" s="53">
        <f>D33+D35+D39</f>
        <v>6112</v>
      </c>
      <c r="E42" s="128" t="s">
        <v>380</v>
      </c>
      <c r="F42" s="129" t="s">
        <v>381</v>
      </c>
      <c r="G42" s="53">
        <f>G39+G33</f>
        <v>6728</v>
      </c>
      <c r="H42" s="53">
        <f>H39+H33</f>
        <v>6112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863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42450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1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4">
      <selection activeCell="A59" sqref="A5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Агро Финанс АДСИЦ</v>
      </c>
      <c r="C4" s="541" t="s">
        <v>2</v>
      </c>
      <c r="D4" s="541">
        <f>'справка №1-БАЛАНС'!H3</f>
        <v>175038005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01.01.2015 - 31.12.2015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9086</f>
        <v>9086</v>
      </c>
      <c r="D10" s="577">
        <v>7050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-1380</v>
      </c>
      <c r="D11" s="54">
        <v>-1875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79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-94</v>
      </c>
      <c r="D13" s="54">
        <v>-93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79"/>
      <c r="D15" s="578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</v>
      </c>
      <c r="D18" s="578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31</v>
      </c>
      <c r="D19" s="54">
        <v>-30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7640</v>
      </c>
      <c r="D20" s="55">
        <f>SUM(D10:D19)</f>
        <v>5044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17</v>
      </c>
      <c r="D23" s="54">
        <v>11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78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78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78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78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78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3353</v>
      </c>
      <c r="D31" s="54">
        <v>-3205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3370</v>
      </c>
      <c r="D32" s="55">
        <f>SUM(D22:D31)</f>
        <v>-3194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-9779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-497</v>
      </c>
      <c r="D39" s="54">
        <v>-782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-2697</v>
      </c>
      <c r="D40" s="54">
        <v>-2501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-12973</v>
      </c>
      <c r="D42" s="55">
        <f>SUM(D34:D41)</f>
        <v>-3283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-1963</v>
      </c>
      <c r="D43" s="55">
        <f>D42+D32+D20</f>
        <v>-1433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2856</v>
      </c>
      <c r="D44" s="132">
        <v>4289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893</v>
      </c>
      <c r="D45" s="55">
        <f>D44+D43</f>
        <v>2856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80">
        <v>879</v>
      </c>
      <c r="D46" s="56">
        <v>2844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80">
        <v>14</v>
      </c>
      <c r="D47" s="56">
        <v>12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5"/>
      <c r="D50" s="595"/>
      <c r="G50" s="133"/>
      <c r="H50" s="133"/>
    </row>
    <row r="51" spans="1:8" ht="12">
      <c r="A51" s="318"/>
      <c r="B51" s="318" t="s">
        <v>869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5"/>
      <c r="D52" s="595"/>
      <c r="G52" s="133"/>
      <c r="H52" s="133"/>
    </row>
    <row r="53" spans="1:8" ht="12">
      <c r="A53" s="318"/>
      <c r="B53" s="318" t="s">
        <v>873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8" bottom="0.57" header="0.5118110236220472" footer="0.5118110236220472"/>
  <pageSetup fitToHeight="1" fitToWidth="1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D37" sqref="D37:K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Агро Финанс АДСИЦ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175038005</v>
      </c>
      <c r="N3" s="2"/>
    </row>
    <row r="4" spans="1:15" s="532" customFormat="1" ht="13.5" customHeight="1">
      <c r="A4" s="467" t="s">
        <v>461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01.01.2015 - 31.12.2015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32220</v>
      </c>
      <c r="D11" s="58">
        <f>'справка №1-БАЛАНС'!H19</f>
        <v>4765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23972</v>
      </c>
      <c r="J11" s="58">
        <f>'справка №1-БАЛАНС'!H29+'справка №1-БАЛАНС'!H32</f>
        <v>0</v>
      </c>
      <c r="K11" s="60"/>
      <c r="L11" s="344">
        <f>SUM(C11:K11)</f>
        <v>60957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32220</v>
      </c>
      <c r="D15" s="61">
        <f aca="true" t="shared" si="2" ref="D15:M15">D11+D12</f>
        <v>4765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23972</v>
      </c>
      <c r="J15" s="61">
        <f t="shared" si="2"/>
        <v>0</v>
      </c>
      <c r="K15" s="61">
        <f t="shared" si="2"/>
        <v>0</v>
      </c>
      <c r="L15" s="344">
        <f t="shared" si="1"/>
        <v>60957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443</v>
      </c>
      <c r="J16" s="345">
        <f>+'справка №1-БАЛАНС'!G32</f>
        <v>0</v>
      </c>
      <c r="K16" s="60"/>
      <c r="L16" s="344">
        <f t="shared" si="1"/>
        <v>443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-2697</v>
      </c>
      <c r="J17" s="62">
        <f>J18+J19</f>
        <v>0</v>
      </c>
      <c r="K17" s="62">
        <f t="shared" si="3"/>
        <v>0</v>
      </c>
      <c r="L17" s="344">
        <f t="shared" si="1"/>
        <v>-2697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-2697</v>
      </c>
      <c r="J18" s="60"/>
      <c r="K18" s="60"/>
      <c r="L18" s="344">
        <f t="shared" si="1"/>
        <v>-2697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32220</v>
      </c>
      <c r="D29" s="59">
        <f aca="true" t="shared" si="6" ref="D29:M29">D17+D20+D21+D24+D28+D27+D15+D16</f>
        <v>4765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21718</v>
      </c>
      <c r="J29" s="59">
        <f t="shared" si="6"/>
        <v>0</v>
      </c>
      <c r="K29" s="59">
        <f t="shared" si="6"/>
        <v>0</v>
      </c>
      <c r="L29" s="344">
        <f t="shared" si="1"/>
        <v>58703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32220</v>
      </c>
      <c r="D32" s="59">
        <f t="shared" si="7"/>
        <v>4765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21718</v>
      </c>
      <c r="J32" s="59">
        <f t="shared" si="7"/>
        <v>0</v>
      </c>
      <c r="K32" s="59">
        <f t="shared" si="7"/>
        <v>0</v>
      </c>
      <c r="L32" s="344">
        <f t="shared" si="1"/>
        <v>58703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864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81" t="s">
        <v>522</v>
      </c>
      <c r="E37" s="581"/>
      <c r="F37" s="581"/>
      <c r="G37" s="581"/>
      <c r="H37" s="581"/>
      <c r="I37" s="581"/>
      <c r="J37" s="15" t="s">
        <v>859</v>
      </c>
      <c r="K37" s="15"/>
      <c r="L37" s="348"/>
      <c r="M37" s="348"/>
      <c r="N37" s="11"/>
    </row>
    <row r="38" spans="1:14" ht="12">
      <c r="A38" s="454" t="s">
        <v>872</v>
      </c>
      <c r="B38" s="19"/>
      <c r="C38" s="15"/>
      <c r="D38" s="538" t="s">
        <v>869</v>
      </c>
      <c r="E38" s="538"/>
      <c r="F38" s="538"/>
      <c r="G38" s="538"/>
      <c r="H38" s="538"/>
      <c r="I38" s="538"/>
      <c r="J38" s="538" t="s">
        <v>873</v>
      </c>
      <c r="K38" s="538"/>
      <c r="L38" s="597"/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8">
    <mergeCell ref="A1:M1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K52" sqref="K5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Агро Финанс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175038005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01.01.2015 - 31.12.2015</v>
      </c>
      <c r="D3" s="606"/>
      <c r="E3" s="606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1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9" t="s">
        <v>530</v>
      </c>
      <c r="R5" s="609" t="s">
        <v>531</v>
      </c>
    </row>
    <row r="6" spans="1:18" s="100" customFormat="1" ht="48">
      <c r="A6" s="614"/>
      <c r="B6" s="615"/>
      <c r="C6" s="61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0"/>
      <c r="R6" s="61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8</v>
      </c>
      <c r="E16" s="189"/>
      <c r="F16" s="189"/>
      <c r="G16" s="74">
        <f t="shared" si="2"/>
        <v>8</v>
      </c>
      <c r="H16" s="65"/>
      <c r="I16" s="65"/>
      <c r="J16" s="74">
        <f t="shared" si="3"/>
        <v>8</v>
      </c>
      <c r="K16" s="65">
        <v>7</v>
      </c>
      <c r="L16" s="65"/>
      <c r="M16" s="65"/>
      <c r="N16" s="74">
        <f t="shared" si="4"/>
        <v>7</v>
      </c>
      <c r="O16" s="65"/>
      <c r="P16" s="65"/>
      <c r="Q16" s="74">
        <f aca="true" t="shared" si="5" ref="Q16:Q25">N16+O16-P16</f>
        <v>7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</v>
      </c>
      <c r="E17" s="194">
        <f>SUM(E9:E16)</f>
        <v>0</v>
      </c>
      <c r="F17" s="194">
        <f>SUM(F9:F16)</f>
        <v>0</v>
      </c>
      <c r="G17" s="74">
        <f t="shared" si="2"/>
        <v>8</v>
      </c>
      <c r="H17" s="75">
        <f>SUM(H9:H16)</f>
        <v>0</v>
      </c>
      <c r="I17" s="75">
        <f>SUM(I9:I16)</f>
        <v>0</v>
      </c>
      <c r="J17" s="74">
        <f t="shared" si="3"/>
        <v>8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65472</v>
      </c>
      <c r="E18" s="187">
        <v>343</v>
      </c>
      <c r="F18" s="187">
        <v>352</v>
      </c>
      <c r="G18" s="74">
        <f t="shared" si="2"/>
        <v>65463</v>
      </c>
      <c r="H18" s="63">
        <v>91</v>
      </c>
      <c r="I18" s="63"/>
      <c r="J18" s="74">
        <f t="shared" si="3"/>
        <v>65554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65554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65481</v>
      </c>
      <c r="E40" s="438">
        <f>E17+E18+E19+E25+E38+E39</f>
        <v>343</v>
      </c>
      <c r="F40" s="438">
        <f aca="true" t="shared" si="13" ref="F40:R40">F17+F18+F19+F25+F38+F39</f>
        <v>352</v>
      </c>
      <c r="G40" s="438">
        <f t="shared" si="13"/>
        <v>65472</v>
      </c>
      <c r="H40" s="438">
        <f t="shared" si="13"/>
        <v>91</v>
      </c>
      <c r="I40" s="438">
        <f t="shared" si="13"/>
        <v>0</v>
      </c>
      <c r="J40" s="438">
        <f t="shared" si="13"/>
        <v>65563</v>
      </c>
      <c r="K40" s="438">
        <f t="shared" si="13"/>
        <v>8</v>
      </c>
      <c r="L40" s="438">
        <f t="shared" si="13"/>
        <v>0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65555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8"/>
      <c r="L44" s="618"/>
      <c r="M44" s="618"/>
      <c r="N44" s="618"/>
      <c r="O44" s="607" t="s">
        <v>782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76"/>
      <c r="F46" s="576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76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5">
      <selection activeCell="C31" sqref="C31:C3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610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5" t="str">
        <f>'справка №1-БАЛАНС'!E3</f>
        <v>Агро Финанс АДСИЦ</v>
      </c>
      <c r="C3" s="626"/>
      <c r="D3" s="526" t="s">
        <v>2</v>
      </c>
      <c r="E3" s="107">
        <f>'справка №1-БАЛАНС'!H3</f>
        <v>175038005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01.01.2015 - 31.12.2015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D18</f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627</v>
      </c>
      <c r="D28" s="108">
        <v>627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113</v>
      </c>
      <c r="D29" s="108">
        <v>113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548-21</f>
        <v>527</v>
      </c>
      <c r="D31" s="108">
        <v>548</v>
      </c>
      <c r="E31" s="120">
        <f t="shared" si="0"/>
        <v>-21</v>
      </c>
      <c r="F31" s="106"/>
    </row>
    <row r="32" spans="1:6" ht="12">
      <c r="A32" s="396" t="s">
        <v>657</v>
      </c>
      <c r="B32" s="397" t="s">
        <v>658</v>
      </c>
      <c r="C32" s="108">
        <f>105-68</f>
        <v>37</v>
      </c>
      <c r="D32" s="108">
        <v>105</v>
      </c>
      <c r="E32" s="120">
        <f t="shared" si="0"/>
        <v>-68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1305</v>
      </c>
      <c r="D43" s="104">
        <f>D24+D28+D29+D31+D30+D32+D33+D38</f>
        <v>1394</v>
      </c>
      <c r="E43" s="118">
        <f>E24+E28+E29+E31+E30+E32+E33+E38</f>
        <v>-89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1305</v>
      </c>
      <c r="D44" s="103">
        <f>D43+D21+D19+D9</f>
        <v>1394</v>
      </c>
      <c r="E44" s="118">
        <f>E43+E21+E19+E9</f>
        <v>-89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265</v>
      </c>
      <c r="D85" s="104">
        <f>SUM(D86:D90)+D94</f>
        <v>265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259</v>
      </c>
      <c r="D87" s="108">
        <v>259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18+5018</f>
        <v>5036</v>
      </c>
      <c r="D95" s="108">
        <v>18</v>
      </c>
      <c r="E95" s="119">
        <f t="shared" si="1"/>
        <v>5018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5301</v>
      </c>
      <c r="D96" s="104">
        <f>D85+D80+D75+D71+D95</f>
        <v>283</v>
      </c>
      <c r="E96" s="104">
        <f>E85+E80+E75+E71+E95</f>
        <v>5018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5301</v>
      </c>
      <c r="D97" s="104">
        <f>D96+D68+D66</f>
        <v>283</v>
      </c>
      <c r="E97" s="104">
        <f>E96+E68+E66</f>
        <v>5018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781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870</v>
      </c>
      <c r="B109" s="620"/>
      <c r="C109" s="620" t="s">
        <v>382</v>
      </c>
      <c r="D109" s="620"/>
      <c r="E109" s="620"/>
      <c r="F109" s="62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782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600" verticalDpi="6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19" sqref="D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7" t="str">
        <f>'справка №1-БАЛАНС'!E3</f>
        <v>Агро Финанс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175038005</v>
      </c>
    </row>
    <row r="5" spans="1:9" ht="15">
      <c r="A5" s="501" t="s">
        <v>5</v>
      </c>
      <c r="B5" s="628" t="str">
        <f>'справка №1-БАЛАНС'!E5</f>
        <v>01.01.2015 - 31.12.2015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30"/>
      <c r="C30" s="630"/>
      <c r="D30" s="459" t="s">
        <v>820</v>
      </c>
      <c r="E30" s="629"/>
      <c r="F30" s="629"/>
      <c r="G30" s="629"/>
      <c r="H30" s="420" t="s">
        <v>782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1" right="0.17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8">
      <selection activeCell="F157" sqref="F15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4" t="str">
        <f>'справка №1-БАЛАНС'!E3</f>
        <v>Агро Финанс АДСИЦ</v>
      </c>
      <c r="C5" s="634"/>
      <c r="D5" s="634"/>
      <c r="E5" s="570" t="s">
        <v>2</v>
      </c>
      <c r="F5" s="451">
        <f>'справка №1-БАЛАНС'!H3</f>
        <v>175038005</v>
      </c>
    </row>
    <row r="6" spans="1:13" ht="15" customHeight="1">
      <c r="A6" s="27" t="s">
        <v>823</v>
      </c>
      <c r="B6" s="635" t="str">
        <f>'справка №1-БАЛАНС'!E5</f>
        <v>01.01.2015 - 31.12.2015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6" t="s">
        <v>850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858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Desislava Stoyanova</cp:lastModifiedBy>
  <cp:lastPrinted>2016-03-29T14:31:57Z</cp:lastPrinted>
  <dcterms:created xsi:type="dcterms:W3CDTF">2000-06-29T12:02:40Z</dcterms:created>
  <dcterms:modified xsi:type="dcterms:W3CDTF">2016-03-30T12:10:43Z</dcterms:modified>
  <cp:category/>
  <cp:version/>
  <cp:contentType/>
  <cp:contentStatus/>
</cp:coreProperties>
</file>