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<sst xmlns="http://schemas.openxmlformats.org/spreadsheetml/2006/main" count="1063" uniqueCount="874">
  <si>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</si>
  <si>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</si>
  <si>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</si>
  <si>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</si>
  <si>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</si>
  <si>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</si>
  <si>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</si>
  <si>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</si>
  <si>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</si>
  <si>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</si>
  <si>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</si>
  <si>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</si>
  <si>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</si>
  <si>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</si>
  <si>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</si>
  <si>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</si>
  <si>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</si>
  <si>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</si>
  <si>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</si>
  <si>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</si>
  <si>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</si>
  <si>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</si>
  <si>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</si>
  <si>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</si>
  <si>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</si>
  <si>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</si>
  <si>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</si>
  <si>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</si>
  <si>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</si>
  <si>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</si>
  <si>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</si>
  <si>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</si>
  <si>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</si>
  <si>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</si>
  <si>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</si>
  <si>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</si>
  <si>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</si>
  <si>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</si>
  <si>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</si>
  <si>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</si>
  <si>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</si>
  <si>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</si>
  <si>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</si>
  <si>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</si>
  <si>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</si>
  <si>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</si>
  <si>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</si>
  <si>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</si>
  <si>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</si>
  <si>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</si>
  <si>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</si>
  <si>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</si>
  <si>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</si>
  <si>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</si>
  <si>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</si>
  <si>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</si>
  <si>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</si>
  <si>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</si>
  <si>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</si>
  <si>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</si>
  <si>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</si>
  <si>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</si>
  <si>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</si>
  <si>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</si>
  <si>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</si>
  <si>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</si>
  <si>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</si>
  <si>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</si>
  <si>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</si>
  <si>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</si>
  <si>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</si>
  <si>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</si>
  <si>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</si>
  <si>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</si>
  <si>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</si>
  <si>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</si>
  <si>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</si>
  <si>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</si>
  <si>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</si>
  <si>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</si>
  <si>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</si>
  <si>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</si>
  <si>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</si>
  <si>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</si>
  <si>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</si>
  <si>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</si>
  <si>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</si>
  <si>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</si>
  <si>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</si>
  <si>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</si>
  <si>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</si>
  <si>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</si>
  <si>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</si>
  <si>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</si>
  <si>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</si>
  <si>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</si>
  <si>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</si>
  <si>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</si>
  <si>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</si>
  <si>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</si>
  <si>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</si>
  <si>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</si>
  <si>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</si>
  <si>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</si>
  <si>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</si>
  <si>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</si>
  <si>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</si>
  <si>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</si>
  <si>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</si>
  <si>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</si>
  <si>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</si>
  <si>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</si>
  <si>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</si>
  <si>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</si>
  <si>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</si>
  <si>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</si>
  <si>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</si>
  <si>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</si>
  <si>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</si>
  <si>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</si>
  <si>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</si>
  <si>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</si>
  <si>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</si>
  <si>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</si>
  <si>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</si>
  <si>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</si>
  <si>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</si>
  <si>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</si>
  <si>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</si>
  <si>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</si>
  <si>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</si>
  <si>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</si>
  <si>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</si>
  <si>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</si>
  <si>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</si>
  <si>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</si>
  <si>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</si>
  <si>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</si>
  <si>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</si>
  <si>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</si>
  <si>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</si>
  <si>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</si>
  <si>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</si>
  <si>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</si>
  <si>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</si>
  <si>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</si>
  <si>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</si>
  <si>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</si>
  <si>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</si>
  <si>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</si>
  <si>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</si>
  <si>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</si>
  <si>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</si>
  <si>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</si>
  <si>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</si>
  <si>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</si>
  <si>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</si>
  <si>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</si>
  <si>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</si>
  <si>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</si>
  <si>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</si>
  <si>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</si>
  <si>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</si>
  <si>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</si>
  <si>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</si>
  <si>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</si>
  <si>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</si>
  <si>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</si>
  <si>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</si>
  <si>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</si>
  <si>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</si>
  <si>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</si>
  <si>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</si>
  <si>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</si>
  <si>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</si>
  <si>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</si>
  <si>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</si>
  <si>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</si>
  <si>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</si>
  <si>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</si>
  <si>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</si>
  <si>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</si>
  <si>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</si>
  <si>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</si>
  <si>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</si>
  <si>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</si>
  <si>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</si>
  <si>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</si>
  <si>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</si>
  <si>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</si>
  <si>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</si>
  <si>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</si>
  <si>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</si>
  <si>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</si>
  <si>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</si>
  <si>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</si>
  <si>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</si>
  <si>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</si>
  <si>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</si>
  <si>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</si>
  <si>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</si>
  <si>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</si>
  <si>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</si>
  <si>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</si>
  <si>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</si>
  <si>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</si>
  <si>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</si>
  <si>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</si>
  <si>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</si>
  <si>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</si>
  <si>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</si>
  <si>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</si>
  <si>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</si>
  <si>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</si>
  <si>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</si>
  <si>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</si>
  <si>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</si>
  <si>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</si>
  <si>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</si>
  <si>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</si>
  <si>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</si>
  <si>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</si>
  <si>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</si>
  <si>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</si>
  <si>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</si>
  <si>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</si>
  <si>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</si>
  <si>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</si>
  <si>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</si>
  <si>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</si>
  <si>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</si>
  <si>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</si>
  <si>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</si>
  <si>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</si>
  <si>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</si>
  <si>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</si>
  <si>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</si>
  <si>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</si>
  <si>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</si>
  <si>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</si>
  <si>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</si>
  <si>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</si>
  <si>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</si>
  <si>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</si>
  <si>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</si>
  <si>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</si>
  <si>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</si>
  <si>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</si>
  <si>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</si>
  <si>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</si>
  <si>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</si>
  <si>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</si>
  <si>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</si>
  <si>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</si>
  <si>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</si>
  <si>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</si>
  <si>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</si>
  <si>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</si>
  <si>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</si>
  <si>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</si>
  <si>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</si>
  <si>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</si>
  <si>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</si>
  <si>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</si>
  <si>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</si>
  <si>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</si>
  <si>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</si>
  <si>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</si>
  <si>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</si>
  <si>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</si>
  <si>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</si>
  <si>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</si>
  <si>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</si>
  <si>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</si>
  <si>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</si>
  <si>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</si>
  <si>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</si>
  <si>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</si>
  <si>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</si>
  <si>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</si>
  <si>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</si>
  <si>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</si>
  <si>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</si>
  <si>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</si>
  <si>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</si>
  <si>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</si>
  <si>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</si>
  <si>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</si>
  <si>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</si>
  <si>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</si>
  <si>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</si>
  <si>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</si>
  <si>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</si>
  <si>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</si>
  <si>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</si>
  <si>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</si>
  <si>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</si>
  <si>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</si>
  <si>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</si>
  <si>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</si>
  <si>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</si>
  <si>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</si>
  <si>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</si>
  <si>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</si>
  <si>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</si>
  <si>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</si>
  <si>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</si>
  <si>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</si>
  <si>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</si>
  <si>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</si>
  <si>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</si>
  <si>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</si>
  <si>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</si>
  <si>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</si>
  <si>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</si>
  <si>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</si>
  <si>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</si>
  <si>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</si>
  <si>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</si>
  <si>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</si>
  <si>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</si>
  <si>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</si>
  <si>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</si>
  <si>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</si>
  <si>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</si>
  <si>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</si>
  <si>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</si>
  <si>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</si>
  <si>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</si>
  <si>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</si>
  <si>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</si>
  <si>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</si>
  <si>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</si>
  <si>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</si>
  <si>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</si>
  <si>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</si>
  <si>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</si>
  <si>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</si>
  <si>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</si>
  <si>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</si>
  <si>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</si>
  <si>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</si>
  <si>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</si>
  <si>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</si>
  <si>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</si>
  <si>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</si>
  <si>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</si>
  <si>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</si>
  <si>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</si>
  <si>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</si>
  <si>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</si>
  <si>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</si>
  <si>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</si>
  <si>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</si>
  <si>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</si>
  <si>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</si>
  <si>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</si>
  <si>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</si>
  <si>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</si>
  <si>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</si>
  <si>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</si>
  <si>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</si>
  <si>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</si>
  <si>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</si>
  <si>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</si>
  <si>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</si>
  <si>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</si>
  <si>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</si>
  <si>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</si>
  <si>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</si>
  <si>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</si>
  <si>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</si>
  <si>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</si>
  <si>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</si>
  <si>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</si>
  <si>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</si>
  <si>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</si>
  <si>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</si>
  <si>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</si>
  <si>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</si>
  <si>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</si>
  <si>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</si>
  <si>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</si>
  <si>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</si>
  <si>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</si>
  <si>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</si>
  <si>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</si>
  <si>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</si>
  <si>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</si>
  <si>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</si>
  <si>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</si>
  <si>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</si>
  <si>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</si>
  <si>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</si>
  <si>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</si>
  <si>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</si>
  <si>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</si>
  <si>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</si>
  <si>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</si>
  <si>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</si>
  <si>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</si>
  <si>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</si>
  <si>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</si>
  <si>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</si>
  <si>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</si>
  <si>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</si>
  <si>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</si>
  <si>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</si>
  <si>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</si>
  <si>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</si>
  <si>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</si>
  <si>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</si>
  <si>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</si>
  <si>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</si>
  <si>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</si>
  <si>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</si>
  <si>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</si>
  <si>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</si>
  <si>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</si>
  <si>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</si>
  <si>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</si>
  <si>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</si>
  <si>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</si>
  <si>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</si>
  <si>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</si>
  <si>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</si>
  <si>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</si>
  <si>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</si>
  <si>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</si>
  <si>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</si>
  <si>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</si>
  <si>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</si>
  <si>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</si>
  <si>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</si>
  <si>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</si>
  <si>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</si>
  <si>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</si>
  <si>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</si>
  <si>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</si>
  <si>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</si>
  <si>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</si>
  <si>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</si>
  <si>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</si>
  <si>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</si>
  <si>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</si>
  <si>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</si>
  <si>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</si>
  <si>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</si>
  <si>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</si>
  <si>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</si>
  <si>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</si>
  <si>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</si>
  <si>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</si>
  <si>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</si>
  <si>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</si>
  <si>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</si>
  <si>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</si>
  <si>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</si>
  <si>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</si>
  <si>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</si>
  <si>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</si>
  <si>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</si>
  <si>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</si>
  <si>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</si>
  <si>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</si>
  <si>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</si>
  <si>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</si>
  <si>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</si>
  <si>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</si>
  <si>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</si>
  <si>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</si>
  <si>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</si>
  <si>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</si>
  <si>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</si>
  <si>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</si>
  <si>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</si>
  <si>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</si>
  <si>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</si>
  <si>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</si>
  <si>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</si>
  <si>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</si>
  <si>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</si>
  <si>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</si>
  <si>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</si>
  <si>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</si>
  <si>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</si>
  <si>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</si>
  <si>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</si>
  <si>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</si>
  <si>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</si>
  <si>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</si>
  <si>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</si>
  <si>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</si>
  <si>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</si>
  <si>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</si>
  <si>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</si>
  <si>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</si>
  <si>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</si>
  <si>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</si>
  <si>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</si>
  <si>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</si>
  <si>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</si>
  <si>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</si>
  <si>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</si>
  <si>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</si>
  <si>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</si>
  <si>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</si>
  <si>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</si>
  <si>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</si>
  <si>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</si>
  <si>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</si>
  <si>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</si>
  <si>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</si>
  <si>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</si>
  <si>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</si>
  <si>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</si>
  <si>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</si>
  <si>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</si>
  <si>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</si>
  <si>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</si>
  <si>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</si>
  <si>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</si>
  <si>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</si>
  <si>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</si>
  <si>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</si>
  <si>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</si>
  <si>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</si>
  <si>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</si>
  <si>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</si>
  <si>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</si>
  <si>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</si>
  <si>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</si>
  <si>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</si>
  <si>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</si>
  <si>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</si>
  <si>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</si>
  <si>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</si>
  <si>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</si>
  <si>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</si>
  <si>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</si>
  <si>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</si>
  <si>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</si>
  <si>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</si>
  <si>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</si>
  <si>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</si>
  <si>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</si>
  <si>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</si>
  <si>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</si>
  <si>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</si>
  <si>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</si>
  <si>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</si>
  <si>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</si>
  <si>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</si>
  <si>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</si>
  <si>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</si>
  <si>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</si>
  <si>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</si>
  <si>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</si>
  <si>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</si>
  <si>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</si>
  <si>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</si>
  <si>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</si>
  <si>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</si>
  <si>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</si>
  <si>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</si>
  <si>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</si>
  <si>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</si>
  <si>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</si>
  <si>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</si>
  <si>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</si>
  <si>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</si>
  <si>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</si>
  <si>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</si>
  <si>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</si>
  <si>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</si>
  <si>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</si>
  <si>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</si>
  <si>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</si>
  <si>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</si>
  <si>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</si>
  <si>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</si>
  <si>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</si>
  <si>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</si>
  <si>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</si>
  <si>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</si>
  <si>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</si>
  <si>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</si>
  <si>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</si>
  <si>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</si>
  <si>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</si>
  <si>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</si>
  <si>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</si>
  <si>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</si>
  <si>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</si>
  <si>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</si>
  <si>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</si>
  <si>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</si>
  <si>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</si>
  <si>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</si>
  <si>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</si>
  <si>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</si>
  <si>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</si>
  <si>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</si>
  <si>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</si>
  <si>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</si>
  <si>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</si>
  <si>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</si>
  <si>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</si>
  <si>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</si>
  <si>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</si>
  <si>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</si>
  <si>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</si>
  <si>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</si>
  <si>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</si>
  <si>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</si>
  <si>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</si>
  <si>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</si>
  <si>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</si>
  <si>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</si>
  <si>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</si>
  <si>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</si>
  <si>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</si>
  <si>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</si>
  <si>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</si>
  <si>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</si>
  <si>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</si>
  <si>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</si>
  <si>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</si>
  <si>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</si>
  <si>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</si>
  <si>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</si>
  <si>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</si>
  <si>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</si>
  <si>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</si>
  <si>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</si>
  <si>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</si>
  <si>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</si>
  <si>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</si>
  <si>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</si>
  <si>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</si>
  <si>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</si>
  <si>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</si>
  <si>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</si>
  <si>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</si>
  <si>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</si>
  <si>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</si>
  <si>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</si>
  <si>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</si>
  <si>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</si>
  <si>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</si>
  <si>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</si>
  <si>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</si>
  <si>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</si>
  <si>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</si>
  <si>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</si>
  <si>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</si>
  <si>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</si>
  <si>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</si>
  <si>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</si>
  <si>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</si>
  <si>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</si>
  <si>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</si>
  <si>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</si>
  <si>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</si>
  <si>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</si>
  <si>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</si>
  <si>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</si>
  <si>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</si>
  <si>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</si>
  <si>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</si>
  <si>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</si>
  <si>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</si>
  <si>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</si>
  <si>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</si>
  <si>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</si>
  <si>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</si>
  <si>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</si>
  <si>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</si>
  <si>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</si>
  <si>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</si>
  <si>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</si>
  <si>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</si>
  <si>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</si>
  <si>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</si>
  <si>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</si>
  <si>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</si>
  <si>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</si>
  <si>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</si>
  <si>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</si>
  <si>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</si>
  <si>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</si>
  <si>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</si>
  <si>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</si>
  <si>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</si>
  <si>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</si>
  <si>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</si>
  <si>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</si>
  <si>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</si>
  <si>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</si>
  <si>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</si>
  <si>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</si>
  <si>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</si>
  <si>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</si>
  <si>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</si>
  <si>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</si>
  <si>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</si>
  <si>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</si>
  <si>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</si>
  <si>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</si>
  <si>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</si>
  <si>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</si>
  <si>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</si>
  <si>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</si>
  <si>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</si>
  <si>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</si>
  <si>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</si>
  <si>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</si>
  <si>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</si>
  <si>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</si>
  <si>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</si>
  <si>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</si>
  <si>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</si>
  <si>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</si>
  <si>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</si>
  <si>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</si>
  <si>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</si>
  <si>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</si>
  <si>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</si>
  <si>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</si>
  <si>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</si>
  <si>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</si>
  <si>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</si>
  <si>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</si>
  <si>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</si>
  <si>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</si>
  <si>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</si>
  <si>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</si>
  <si>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</si>
  <si>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</si>
  <si>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</si>
  <si>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</si>
  <si>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</si>
  <si>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</si>
  <si>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</si>
  <si>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</si>
  <si>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</si>
  <si>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</si>
  <si>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</si>
  <si>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</si>
  <si>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</si>
  <si>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</si>
  <si>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</si>
  <si>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</si>
  <si>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</si>
  <si>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</si>
  <si>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</si>
  <si>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</si>
  <si>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</si>
  <si>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</si>
  <si>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</si>
  <si>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</si>
  <si>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</si>
  <si>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</si>
  <si>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</si>
  <si>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</si>
  <si>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</si>
  <si>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</si>
  <si>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</si>
  <si>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</si>
  <si>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</si>
  <si>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</si>
  <si>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</si>
  <si>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</si>
  <si>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</si>
  <si>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</si>
  <si>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</si>
  <si>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</si>
  <si>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</si>
  <si>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</si>
  <si>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</si>
  <si>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</si>
  <si>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</si>
  <si>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</si>
  <si>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</si>
  <si>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</si>
  <si>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</si>
  <si>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</si>
  <si>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</si>
  <si>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</si>
  <si>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</si>
  <si>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</si>
  <si>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</si>
  <si>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</si>
  <si>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</si>
  <si>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</si>
  <si>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</si>
  <si>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</si>
  <si>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</si>
  <si>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</si>
  <si>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</si>
  <si>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</si>
  <si>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</si>
  <si>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</si>
  <si>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</si>
  <si>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</si>
  <si>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</si>
  <si>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</si>
  <si>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</si>
  <si>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</si>
  <si>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</si>
  <si>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</si>
  <si>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</si>
  <si>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</si>
  <si>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</si>
  <si>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</si>
  <si>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</si>
  <si>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</si>
  <si>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</si>
  <si>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</si>
  <si>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</si>
  <si>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</si>
  <si>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</si>
  <si>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</si>
  <si>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</si>
  <si>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</si>
  <si>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</si>
  <si>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</si>
  <si>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</si>
  <si>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</si>
  <si>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</si>
  <si>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</si>
  <si>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</si>
  <si>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</si>
  <si>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</si>
  <si>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</si>
  <si>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</si>
  <si>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</si>
  <si>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</si>
  <si>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</si>
  <si>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</si>
  <si>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</si>
  <si>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</si>
  <si>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</si>
  <si>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</si>
  <si>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</si>
  <si>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</si>
  <si>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</si>
  <si>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</si>
  <si>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</si>
  <si>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</si>
  <si>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</si>
  <si>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</si>
  <si>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</si>
  <si>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</si>
  <si>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</si>
  <si>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</si>
  <si>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</si>
  <si>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</si>
  <si>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</si>
  <si>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</si>
  <si>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</si>
  <si>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</si>
  <si>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</si>
  <si>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</si>
  <si>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</si>
  <si>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Агро Финанс АДСИЦ</t>
  </si>
  <si>
    <t>неконсолидиран</t>
  </si>
  <si>
    <t>З.Паскалева</t>
  </si>
  <si>
    <t>В. Петков</t>
  </si>
  <si>
    <t>01.01.2013 - 30.09.2013</t>
  </si>
  <si>
    <t>Дата на съставяне: 28.10.2013</t>
  </si>
  <si>
    <t xml:space="preserve">Дата на съставяне:28.10.2013                                      </t>
  </si>
  <si>
    <t xml:space="preserve">Дата  на съставяне: 28.10.2013                                                                                                                        </t>
  </si>
  <si>
    <t>Дата на съставяне:28.10.2013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</si>
</sst>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9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26" applyNumberFormat="1" applyFont="1" applyAlignment="1" applyProtection="1">
      <alignment/>
      <protection locked="0"/>
    </xf>
    <xf numFmtId="1" fontId="23" fillId="4" borderId="1" xfId="28" applyNumberFormat="1" applyFont="1" applyFill="1" applyBorder="1" applyAlignment="1" applyProtection="1">
      <alignment wrapText="1"/>
      <protection locked="0"/>
    </xf>
    <xf numFmtId="1" fontId="20" fillId="4" borderId="1" xfId="28" applyNumberFormat="1" applyFont="1" applyFill="1" applyBorder="1" applyAlignment="1" applyProtection="1">
      <alignment wrapText="1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99" sqref="A99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865</v>
      </c>
      <c r="F3" s="217" t="s">
        <v>2</v>
      </c>
      <c r="G3" s="172"/>
      <c r="H3" s="461">
        <v>175038005</v>
      </c>
    </row>
    <row r="4" spans="1:8" ht="15">
      <c r="A4" s="583" t="s">
        <v>3</v>
      </c>
      <c r="B4" s="589"/>
      <c r="C4" s="589"/>
      <c r="D4" s="589"/>
      <c r="E4" s="504" t="s">
        <v>866</v>
      </c>
      <c r="F4" s="585" t="s">
        <v>4</v>
      </c>
      <c r="G4" s="586"/>
      <c r="H4" s="461" t="s">
        <v>159</v>
      </c>
    </row>
    <row r="5" spans="1:8" ht="15">
      <c r="A5" s="583" t="s">
        <v>5</v>
      </c>
      <c r="B5" s="584"/>
      <c r="C5" s="584"/>
      <c r="D5" s="584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32220</v>
      </c>
      <c r="H11" s="152">
        <v>32220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32220</v>
      </c>
      <c r="H12" s="153">
        <v>32220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11</v>
      </c>
      <c r="D15" s="151">
        <v>17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32220</v>
      </c>
      <c r="H17" s="154">
        <f>H11+H14+H15+H16</f>
        <v>32220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8</v>
      </c>
      <c r="D18" s="151">
        <v>6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</v>
      </c>
      <c r="D19" s="155">
        <f>SUM(D11:D18)</f>
        <v>23</v>
      </c>
      <c r="E19" s="237" t="s">
        <v>53</v>
      </c>
      <c r="F19" s="242" t="s">
        <v>54</v>
      </c>
      <c r="G19" s="152">
        <v>4765</v>
      </c>
      <c r="H19" s="152">
        <v>4765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64602</v>
      </c>
      <c r="D20" s="151">
        <f>62655+1969</f>
        <v>64624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</v>
      </c>
      <c r="D24" s="151">
        <v>1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4765</v>
      </c>
      <c r="H25" s="154">
        <f>H19+H20+H21</f>
        <v>4765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20339</v>
      </c>
      <c r="H27" s="154">
        <f>SUM(H28:H30)</f>
        <v>10237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20339</v>
      </c>
      <c r="H28" s="152">
        <v>10237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1959</v>
      </c>
      <c r="H31" s="152">
        <v>11713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22298</v>
      </c>
      <c r="H33" s="154">
        <f>H27+H31+H32</f>
        <v>21950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59283</v>
      </c>
      <c r="H36" s="154">
        <f>H25+H17+H33</f>
        <v>58935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0</v>
      </c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9779</v>
      </c>
      <c r="H47" s="152">
        <v>9779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9779</v>
      </c>
      <c r="H49" s="154">
        <f>SUM(H43:H48)</f>
        <v>9779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27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64622</v>
      </c>
      <c r="D55" s="155">
        <f>D19+D20+D21+D27+D32+D45+D51+D53+D54</f>
        <v>64648</v>
      </c>
      <c r="E55" s="237" t="s">
        <v>172</v>
      </c>
      <c r="F55" s="261" t="s">
        <v>173</v>
      </c>
      <c r="G55" s="154">
        <f>G49+G51+G52+G53+G54</f>
        <v>9779</v>
      </c>
      <c r="H55" s="154">
        <f>H49+H51+H52+H53+H54</f>
        <v>9779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347</v>
      </c>
      <c r="H61" s="154">
        <f>SUM(H62:H68)</f>
        <v>798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345</v>
      </c>
      <c r="H64" s="152">
        <v>797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>
        <v>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2966</v>
      </c>
      <c r="D68" s="151">
        <v>5020</v>
      </c>
      <c r="E68" s="237" t="s">
        <v>213</v>
      </c>
      <c r="F68" s="242" t="s">
        <v>214</v>
      </c>
      <c r="G68" s="152">
        <v>2</v>
      </c>
      <c r="H68" s="152"/>
    </row>
    <row r="69" spans="1:8" ht="15">
      <c r="A69" s="235" t="s">
        <v>215</v>
      </c>
      <c r="B69" s="241" t="s">
        <v>216</v>
      </c>
      <c r="C69" s="151">
        <v>14</v>
      </c>
      <c r="D69" s="151">
        <v>63</v>
      </c>
      <c r="E69" s="251" t="s">
        <v>78</v>
      </c>
      <c r="F69" s="242" t="s">
        <v>217</v>
      </c>
      <c r="G69" s="152">
        <v>150</v>
      </c>
      <c r="H69" s="152">
        <v>356</v>
      </c>
    </row>
    <row r="70" spans="1:8" ht="25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486</v>
      </c>
      <c r="D71" s="151">
        <v>396</v>
      </c>
      <c r="E71" s="253" t="s">
        <v>46</v>
      </c>
      <c r="F71" s="273" t="s">
        <v>224</v>
      </c>
      <c r="G71" s="161">
        <f>G59+G60+G61+G69+G70</f>
        <v>497</v>
      </c>
      <c r="H71" s="161">
        <f>H59+H60+H61+H69+H70</f>
        <v>1154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v>49</v>
      </c>
      <c r="D74" s="151">
        <v>75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3515</v>
      </c>
      <c r="D75" s="155">
        <f>SUM(D67:D74)</f>
        <v>5554</v>
      </c>
      <c r="E75" s="251" t="s">
        <v>160</v>
      </c>
      <c r="F75" s="245" t="s">
        <v>234</v>
      </c>
      <c r="G75" s="152">
        <v>628</v>
      </c>
      <c r="H75" s="152">
        <v>3251</v>
      </c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1125</v>
      </c>
      <c r="H79" s="162">
        <f>H71+H74+H75+H76</f>
        <v>4405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693</v>
      </c>
      <c r="D88" s="151">
        <v>215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1346</v>
      </c>
      <c r="D89" s="151">
        <v>2699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2041</v>
      </c>
      <c r="D91" s="155">
        <f>SUM(D87:D90)</f>
        <v>2916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9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5565</v>
      </c>
      <c r="D93" s="155">
        <f>D64+D75+D84+D91+D92</f>
        <v>8471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70187</v>
      </c>
      <c r="D94" s="164">
        <f>D93+D55</f>
        <v>73119</v>
      </c>
      <c r="E94" s="449" t="s">
        <v>270</v>
      </c>
      <c r="F94" s="289" t="s">
        <v>271</v>
      </c>
      <c r="G94" s="165">
        <f>G36+G39+G55+G79</f>
        <v>70187</v>
      </c>
      <c r="H94" s="165">
        <f>H36+H39+H55+H79</f>
        <v>73119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7" t="s">
        <v>273</v>
      </c>
      <c r="D98" s="587"/>
      <c r="E98" s="58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7" t="s">
        <v>857</v>
      </c>
      <c r="D100" s="588"/>
      <c r="E100" s="58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0" t="str">
        <f>'справка №1-БАЛАНС'!E3</f>
        <v>Агро Финанс АДСИЦ</v>
      </c>
      <c r="C2" s="580"/>
      <c r="D2" s="580"/>
      <c r="E2" s="580"/>
      <c r="F2" s="582" t="s">
        <v>2</v>
      </c>
      <c r="G2" s="582"/>
      <c r="H2" s="526">
        <f>'справка №1-БАЛАНС'!H3</f>
        <v>175038005</v>
      </c>
    </row>
    <row r="3" spans="1:8" ht="15">
      <c r="A3" s="467" t="s">
        <v>275</v>
      </c>
      <c r="B3" s="580" t="str">
        <f>'справка №1-БАЛАНС'!E4</f>
        <v>неконсолидиран</v>
      </c>
      <c r="C3" s="580"/>
      <c r="D3" s="580"/>
      <c r="E3" s="58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1" t="str">
        <f>'справка №1-БАЛАНС'!E5</f>
        <v>01.01.2013 - 30.09.2013</v>
      </c>
      <c r="C4" s="581"/>
      <c r="D4" s="581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23</v>
      </c>
      <c r="D9" s="46">
        <v>19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816</v>
      </c>
      <c r="D10" s="46">
        <v>756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9</v>
      </c>
      <c r="D11" s="46">
        <v>10</v>
      </c>
      <c r="E11" s="300" t="s">
        <v>293</v>
      </c>
      <c r="F11" s="549" t="s">
        <v>294</v>
      </c>
      <c r="G11" s="550">
        <v>3481</v>
      </c>
      <c r="H11" s="550">
        <v>2846</v>
      </c>
    </row>
    <row r="12" spans="1:8" ht="12">
      <c r="A12" s="298" t="s">
        <v>295</v>
      </c>
      <c r="B12" s="299" t="s">
        <v>296</v>
      </c>
      <c r="C12" s="46">
        <v>158</v>
      </c>
      <c r="D12" s="46">
        <v>79</v>
      </c>
      <c r="E12" s="300" t="s">
        <v>78</v>
      </c>
      <c r="F12" s="549" t="s">
        <v>297</v>
      </c>
      <c r="G12" s="550">
        <v>11</v>
      </c>
      <c r="H12" s="550">
        <v>5</v>
      </c>
    </row>
    <row r="13" spans="1:18" ht="12">
      <c r="A13" s="298" t="s">
        <v>298</v>
      </c>
      <c r="B13" s="299" t="s">
        <v>299</v>
      </c>
      <c r="C13" s="46">
        <v>5</v>
      </c>
      <c r="D13" s="46">
        <v>5</v>
      </c>
      <c r="E13" s="301" t="s">
        <v>51</v>
      </c>
      <c r="F13" s="551" t="s">
        <v>300</v>
      </c>
      <c r="G13" s="548">
        <f>SUM(G9:G12)</f>
        <v>3492</v>
      </c>
      <c r="H13" s="548">
        <f>SUM(H9:H12)</f>
        <v>2851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14</v>
      </c>
      <c r="D16" s="47">
        <v>23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>
        <v>9</v>
      </c>
      <c r="D17" s="48">
        <v>2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1025</v>
      </c>
      <c r="D19" s="49">
        <f>SUM(D9:D15)+D16</f>
        <v>892</v>
      </c>
      <c r="E19" s="304" t="s">
        <v>317</v>
      </c>
      <c r="F19" s="552" t="s">
        <v>318</v>
      </c>
      <c r="G19" s="550">
        <v>76</v>
      </c>
      <c r="H19" s="550">
        <v>79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585</v>
      </c>
      <c r="D22" s="46">
        <v>586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2</v>
      </c>
      <c r="H23" s="550">
        <v>1</v>
      </c>
    </row>
    <row r="24" spans="1:18" ht="24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78</v>
      </c>
      <c r="H24" s="548">
        <f>SUM(H19:H23)</f>
        <v>80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586</v>
      </c>
      <c r="D26" s="49">
        <f>SUM(D22:D25)</f>
        <v>587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337</v>
      </c>
      <c r="B28" s="293" t="s">
        <v>338</v>
      </c>
      <c r="C28" s="50">
        <f>C26+C19</f>
        <v>1611</v>
      </c>
      <c r="D28" s="50">
        <f>D26+D19</f>
        <v>1479</v>
      </c>
      <c r="E28" s="127" t="s">
        <v>339</v>
      </c>
      <c r="F28" s="554" t="s">
        <v>340</v>
      </c>
      <c r="G28" s="548">
        <f>G13+G15+G24</f>
        <v>3570</v>
      </c>
      <c r="H28" s="548">
        <f>H13+H15+H24</f>
        <v>2931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1959</v>
      </c>
      <c r="D30" s="50">
        <f>IF((H28-D28)&gt;0,H28-D28,0)</f>
        <v>1452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1611</v>
      </c>
      <c r="D33" s="49">
        <f>D28-D31+D32</f>
        <v>1479</v>
      </c>
      <c r="E33" s="127" t="s">
        <v>353</v>
      </c>
      <c r="F33" s="554" t="s">
        <v>354</v>
      </c>
      <c r="G33" s="53">
        <f>G32-G31+G28</f>
        <v>3570</v>
      </c>
      <c r="H33" s="53">
        <f>H32-H31+H28</f>
        <v>2931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1959</v>
      </c>
      <c r="D34" s="50">
        <f>IF((H33-D33)&gt;0,H33-D33,0)</f>
        <v>1452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24">
      <c r="A39" s="312" t="s">
        <v>367</v>
      </c>
      <c r="B39" s="129" t="s">
        <v>368</v>
      </c>
      <c r="C39" s="460">
        <f>+IF((G33-C33-C35)&gt;0,G33-C33-C35,0)</f>
        <v>1959</v>
      </c>
      <c r="D39" s="460">
        <f>+IF((H33-D33-D35)&gt;0,H33-D33-D35,0)</f>
        <v>1452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1959</v>
      </c>
      <c r="D41" s="52">
        <f>IF(H39=0,IF(D39-D40&gt;0,D39-D40+H40,0),IF(H39-H40&lt;0,H40-H39+D39,0))</f>
        <v>1452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3570</v>
      </c>
      <c r="D42" s="53">
        <f>D33+D35+D39</f>
        <v>2931</v>
      </c>
      <c r="E42" s="128" t="s">
        <v>380</v>
      </c>
      <c r="F42" s="129" t="s">
        <v>381</v>
      </c>
      <c r="G42" s="53">
        <f>G39+G33</f>
        <v>3570</v>
      </c>
      <c r="H42" s="53">
        <f>H39+H33</f>
        <v>2931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863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41575</v>
      </c>
      <c r="C48" s="427" t="s">
        <v>382</v>
      </c>
      <c r="D48" s="590"/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867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79"/>
      <c r="E50" s="579"/>
      <c r="F50" s="579"/>
      <c r="G50" s="579"/>
      <c r="H50" s="579"/>
    </row>
    <row r="51" spans="1:8" ht="12">
      <c r="A51" s="564"/>
      <c r="B51" s="560"/>
      <c r="C51" s="425"/>
      <c r="D51" s="425" t="s">
        <v>868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7" right="0.17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31" sqref="C3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Агро Финанс АДСИЦ</v>
      </c>
      <c r="C4" s="541" t="s">
        <v>2</v>
      </c>
      <c r="D4" s="541">
        <f>'справка №1-БАЛАНС'!H3</f>
        <v>175038005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01.01.2013 - 30.09.2013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77">
        <v>2851</v>
      </c>
      <c r="D10" s="577">
        <v>1654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-1328</v>
      </c>
      <c r="D11" s="54">
        <v>-1169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-165</v>
      </c>
      <c r="D13" s="54">
        <v>-83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</v>
      </c>
      <c r="D14" s="54">
        <v>-4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78"/>
      <c r="D15" s="578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401</v>
      </c>
      <c r="B17" s="333" t="s">
        <v>402</v>
      </c>
      <c r="C17" s="54">
        <v>-1</v>
      </c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78"/>
      <c r="D18" s="578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-5</v>
      </c>
      <c r="D19" s="54">
        <v>-4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1350</v>
      </c>
      <c r="D20" s="55">
        <f>SUM(D10:D19)</f>
        <v>393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-4</v>
      </c>
      <c r="D22" s="54">
        <v>-5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4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-61</v>
      </c>
      <c r="D27" s="54">
        <v>-21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120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59</v>
      </c>
      <c r="D32" s="55">
        <f>SUM(D22:D31)</f>
        <v>-26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-782</v>
      </c>
      <c r="D39" s="54">
        <v>-782</v>
      </c>
      <c r="E39" s="130"/>
      <c r="F39" s="130"/>
    </row>
    <row r="40" spans="1:6" ht="12">
      <c r="A40" s="332" t="s">
        <v>444</v>
      </c>
      <c r="B40" s="333" t="s">
        <v>445</v>
      </c>
      <c r="C40" s="54">
        <v>-1609</v>
      </c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107</v>
      </c>
      <c r="D41" s="54">
        <v>214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-2284</v>
      </c>
      <c r="D42" s="55">
        <f>SUM(D34:D41)</f>
        <v>-568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-875</v>
      </c>
      <c r="D43" s="55">
        <f>D42+D32+D20</f>
        <v>-201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2916</v>
      </c>
      <c r="D44" s="132">
        <v>2807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2041</v>
      </c>
      <c r="D45" s="55">
        <f>D44+D43</f>
        <v>2606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695</v>
      </c>
      <c r="D46" s="56">
        <v>496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1346</v>
      </c>
      <c r="D47" s="56">
        <v>2110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68" bottom="0.5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D37" sqref="D37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5" t="str">
        <f>'справка №1-БАЛАНС'!E3</f>
        <v>Агро Финанс АДСИЦ</v>
      </c>
      <c r="C3" s="595"/>
      <c r="D3" s="595"/>
      <c r="E3" s="595"/>
      <c r="F3" s="595"/>
      <c r="G3" s="595"/>
      <c r="H3" s="595"/>
      <c r="I3" s="595"/>
      <c r="J3" s="476"/>
      <c r="K3" s="597" t="s">
        <v>2</v>
      </c>
      <c r="L3" s="597"/>
      <c r="M3" s="478">
        <f>'справка №1-БАЛАНС'!H3</f>
        <v>175038005</v>
      </c>
      <c r="N3" s="2"/>
    </row>
    <row r="4" spans="1:15" s="532" customFormat="1" ht="13.5" customHeight="1">
      <c r="A4" s="467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9" t="str">
        <f>'справка №1-БАЛАНС'!E5</f>
        <v>01.01.2013 - 30.09.2013</v>
      </c>
      <c r="C5" s="599"/>
      <c r="D5" s="599"/>
      <c r="E5" s="599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32220</v>
      </c>
      <c r="D11" s="58">
        <f>'справка №1-БАЛАНС'!H19</f>
        <v>4765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21950</v>
      </c>
      <c r="J11" s="58">
        <f>'справка №1-БАЛАНС'!H29+'справка №1-БАЛАНС'!H32</f>
        <v>0</v>
      </c>
      <c r="K11" s="60"/>
      <c r="L11" s="344">
        <f>SUM(C11:K11)</f>
        <v>58935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32220</v>
      </c>
      <c r="D15" s="61">
        <f aca="true" t="shared" si="2" ref="D15:M15">D11+D12</f>
        <v>4765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21950</v>
      </c>
      <c r="J15" s="61">
        <f t="shared" si="2"/>
        <v>0</v>
      </c>
      <c r="K15" s="61">
        <f t="shared" si="2"/>
        <v>0</v>
      </c>
      <c r="L15" s="344">
        <f t="shared" si="1"/>
        <v>58935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1959</v>
      </c>
      <c r="J16" s="345">
        <f>+'справка №1-БАЛАНС'!G32</f>
        <v>0</v>
      </c>
      <c r="K16" s="60"/>
      <c r="L16" s="344">
        <f t="shared" si="1"/>
        <v>1959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-1611</v>
      </c>
      <c r="J17" s="62">
        <f>J18+J19</f>
        <v>0</v>
      </c>
      <c r="K17" s="62">
        <f t="shared" si="3"/>
        <v>0</v>
      </c>
      <c r="L17" s="344">
        <f t="shared" si="1"/>
        <v>-1611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-1611</v>
      </c>
      <c r="J18" s="60"/>
      <c r="K18" s="60"/>
      <c r="L18" s="344">
        <f t="shared" si="1"/>
        <v>-1611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32220</v>
      </c>
      <c r="D29" s="59">
        <f aca="true" t="shared" si="6" ref="D29:M29">D17+D20+D21+D24+D28+D27+D15+D16</f>
        <v>4765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22298</v>
      </c>
      <c r="J29" s="59">
        <f t="shared" si="6"/>
        <v>0</v>
      </c>
      <c r="K29" s="59">
        <f t="shared" si="6"/>
        <v>0</v>
      </c>
      <c r="L29" s="344">
        <f t="shared" si="1"/>
        <v>59283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32220</v>
      </c>
      <c r="D32" s="59">
        <f t="shared" si="7"/>
        <v>4765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22298</v>
      </c>
      <c r="J32" s="59">
        <f t="shared" si="7"/>
        <v>0</v>
      </c>
      <c r="K32" s="59">
        <f t="shared" si="7"/>
        <v>0</v>
      </c>
      <c r="L32" s="344">
        <f t="shared" si="1"/>
        <v>59283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864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859</v>
      </c>
      <c r="K38" s="15"/>
      <c r="L38" s="594"/>
      <c r="M38" s="594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384</v>
      </c>
      <c r="B2" s="601"/>
      <c r="C2" s="602" t="str">
        <f>'справка №1-БАЛАНС'!E3</f>
        <v>Агро Финанс АДСИЦ</v>
      </c>
      <c r="D2" s="602"/>
      <c r="E2" s="602"/>
      <c r="F2" s="602"/>
      <c r="G2" s="602"/>
      <c r="H2" s="60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175038005</v>
      </c>
      <c r="P2" s="483"/>
      <c r="Q2" s="483"/>
      <c r="R2" s="526"/>
    </row>
    <row r="3" spans="1:18" ht="15">
      <c r="A3" s="600" t="s">
        <v>5</v>
      </c>
      <c r="B3" s="601"/>
      <c r="C3" s="603" t="str">
        <f>'справка №1-БАЛАНС'!E5</f>
        <v>01.01.2013 - 30.09.2013</v>
      </c>
      <c r="D3" s="603"/>
      <c r="E3" s="603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5" t="s">
        <v>464</v>
      </c>
      <c r="B5" s="606"/>
      <c r="C5" s="609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4" t="s">
        <v>530</v>
      </c>
      <c r="R5" s="614" t="s">
        <v>531</v>
      </c>
    </row>
    <row r="6" spans="1:18" s="100" customFormat="1" ht="60">
      <c r="A6" s="607"/>
      <c r="B6" s="608"/>
      <c r="C6" s="610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5"/>
      <c r="R6" s="61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93</v>
      </c>
      <c r="E13" s="189"/>
      <c r="F13" s="189">
        <v>61</v>
      </c>
      <c r="G13" s="74">
        <f t="shared" si="2"/>
        <v>32</v>
      </c>
      <c r="H13" s="65"/>
      <c r="I13" s="65"/>
      <c r="J13" s="74">
        <f t="shared" si="3"/>
        <v>32</v>
      </c>
      <c r="K13" s="65">
        <v>76</v>
      </c>
      <c r="L13" s="65">
        <v>6</v>
      </c>
      <c r="M13" s="65">
        <v>61</v>
      </c>
      <c r="N13" s="74">
        <f t="shared" si="4"/>
        <v>21</v>
      </c>
      <c r="O13" s="65"/>
      <c r="P13" s="65"/>
      <c r="Q13" s="74">
        <f t="shared" si="0"/>
        <v>21</v>
      </c>
      <c r="R13" s="74">
        <f t="shared" si="1"/>
        <v>11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21</v>
      </c>
      <c r="E16" s="189">
        <v>4</v>
      </c>
      <c r="F16" s="189"/>
      <c r="G16" s="74">
        <f t="shared" si="2"/>
        <v>25</v>
      </c>
      <c r="H16" s="65"/>
      <c r="I16" s="65"/>
      <c r="J16" s="74">
        <f t="shared" si="3"/>
        <v>25</v>
      </c>
      <c r="K16" s="65">
        <v>15</v>
      </c>
      <c r="L16" s="65">
        <v>2</v>
      </c>
      <c r="M16" s="65"/>
      <c r="N16" s="74">
        <f t="shared" si="4"/>
        <v>17</v>
      </c>
      <c r="O16" s="65"/>
      <c r="P16" s="65"/>
      <c r="Q16" s="74">
        <f aca="true" t="shared" si="5" ref="Q16:Q25">N16+O16-P16</f>
        <v>17</v>
      </c>
      <c r="R16" s="74">
        <f aca="true" t="shared" si="6" ref="R16:R25">J16-Q16</f>
        <v>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114</v>
      </c>
      <c r="E17" s="194">
        <f>SUM(E9:E16)</f>
        <v>4</v>
      </c>
      <c r="F17" s="194">
        <f>SUM(F9:F16)</f>
        <v>61</v>
      </c>
      <c r="G17" s="74">
        <f t="shared" si="2"/>
        <v>57</v>
      </c>
      <c r="H17" s="75">
        <f>SUM(H9:H16)</f>
        <v>0</v>
      </c>
      <c r="I17" s="75">
        <f>SUM(I9:I16)</f>
        <v>0</v>
      </c>
      <c r="J17" s="74">
        <f t="shared" si="3"/>
        <v>57</v>
      </c>
      <c r="K17" s="75">
        <f>SUM(K9:K16)</f>
        <v>91</v>
      </c>
      <c r="L17" s="75">
        <f>SUM(L9:L16)</f>
        <v>8</v>
      </c>
      <c r="M17" s="75">
        <f>SUM(M9:M16)</f>
        <v>61</v>
      </c>
      <c r="N17" s="74">
        <f t="shared" si="4"/>
        <v>38</v>
      </c>
      <c r="O17" s="75">
        <f>SUM(O9:O16)</f>
        <v>0</v>
      </c>
      <c r="P17" s="75">
        <f>SUM(P9:P16)</f>
        <v>0</v>
      </c>
      <c r="Q17" s="74">
        <f t="shared" si="5"/>
        <v>38</v>
      </c>
      <c r="R17" s="74">
        <f t="shared" si="6"/>
        <v>19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64624</v>
      </c>
      <c r="E18" s="187">
        <v>18</v>
      </c>
      <c r="F18" s="187">
        <v>40</v>
      </c>
      <c r="G18" s="74">
        <f t="shared" si="2"/>
        <v>64602</v>
      </c>
      <c r="H18" s="63"/>
      <c r="I18" s="63"/>
      <c r="J18" s="74">
        <f t="shared" si="3"/>
        <v>64602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64602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</v>
      </c>
      <c r="E22" s="189"/>
      <c r="F22" s="189"/>
      <c r="G22" s="74">
        <f t="shared" si="2"/>
        <v>1</v>
      </c>
      <c r="H22" s="65"/>
      <c r="I22" s="65"/>
      <c r="J22" s="74">
        <f t="shared" si="3"/>
        <v>1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4</v>
      </c>
      <c r="E24" s="189"/>
      <c r="F24" s="189">
        <v>4</v>
      </c>
      <c r="G24" s="74">
        <f t="shared" si="2"/>
        <v>0</v>
      </c>
      <c r="H24" s="65"/>
      <c r="I24" s="65"/>
      <c r="J24" s="74">
        <f t="shared" si="3"/>
        <v>0</v>
      </c>
      <c r="K24" s="65">
        <v>4</v>
      </c>
      <c r="L24" s="65"/>
      <c r="M24" s="65">
        <v>4</v>
      </c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4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4</v>
      </c>
      <c r="L25" s="66">
        <f t="shared" si="7"/>
        <v>0</v>
      </c>
      <c r="M25" s="66">
        <f t="shared" si="7"/>
        <v>4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64743</v>
      </c>
      <c r="E40" s="438">
        <f>E17+E18+E19+E25+E38+E39</f>
        <v>22</v>
      </c>
      <c r="F40" s="438">
        <f aca="true" t="shared" si="13" ref="F40:R40">F17+F18+F19+F25+F38+F39</f>
        <v>105</v>
      </c>
      <c r="G40" s="438">
        <f t="shared" si="13"/>
        <v>64660</v>
      </c>
      <c r="H40" s="438">
        <f t="shared" si="13"/>
        <v>0</v>
      </c>
      <c r="I40" s="438">
        <f t="shared" si="13"/>
        <v>0</v>
      </c>
      <c r="J40" s="438">
        <f t="shared" si="13"/>
        <v>64660</v>
      </c>
      <c r="K40" s="438">
        <f t="shared" si="13"/>
        <v>95</v>
      </c>
      <c r="L40" s="438">
        <f t="shared" si="13"/>
        <v>8</v>
      </c>
      <c r="M40" s="438">
        <f t="shared" si="13"/>
        <v>65</v>
      </c>
      <c r="N40" s="438">
        <f t="shared" si="13"/>
        <v>38</v>
      </c>
      <c r="O40" s="438">
        <f t="shared" si="13"/>
        <v>0</v>
      </c>
      <c r="P40" s="438">
        <f t="shared" si="13"/>
        <v>0</v>
      </c>
      <c r="Q40" s="438">
        <f t="shared" si="13"/>
        <v>38</v>
      </c>
      <c r="R40" s="438">
        <f t="shared" si="13"/>
        <v>64622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1"/>
      <c r="L44" s="611"/>
      <c r="M44" s="611"/>
      <c r="N44" s="611"/>
      <c r="O44" s="612" t="s">
        <v>782</v>
      </c>
      <c r="P44" s="613"/>
      <c r="Q44" s="613"/>
      <c r="R44" s="61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76"/>
      <c r="F46" s="576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76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D79" sqref="D79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9" t="s">
        <v>610</v>
      </c>
      <c r="B1" s="619"/>
      <c r="C1" s="619"/>
      <c r="D1" s="619"/>
      <c r="E1" s="61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2" t="str">
        <f>'справка №1-БАЛАНС'!E3</f>
        <v>Агро Финанс АДСИЦ</v>
      </c>
      <c r="C3" s="623"/>
      <c r="D3" s="526" t="s">
        <v>2</v>
      </c>
      <c r="E3" s="107">
        <f>'справка №1-БАЛАНС'!H3</f>
        <v>175038005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0" t="str">
        <f>'справка №1-БАЛАНС'!E5</f>
        <v>01.01.2013 - 30.09.2013</v>
      </c>
      <c r="C4" s="621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24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24">
      <c r="A10" s="393" t="s">
        <v>619</v>
      </c>
      <c r="B10" s="395"/>
      <c r="C10" s="104"/>
      <c r="D10" s="104"/>
      <c r="E10" s="120"/>
      <c r="F10" s="106"/>
    </row>
    <row r="11" spans="1:15" ht="24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24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640</v>
      </c>
      <c r="B23" s="399"/>
      <c r="C23" s="119"/>
      <c r="D23" s="104"/>
      <c r="E23" s="120"/>
      <c r="F23" s="106"/>
    </row>
    <row r="24" spans="1:15" ht="24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f>D28</f>
        <v>2966</v>
      </c>
      <c r="D28" s="108">
        <v>2966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f>D29</f>
        <v>14</v>
      </c>
      <c r="D29" s="108">
        <v>14</v>
      </c>
      <c r="E29" s="120">
        <f t="shared" si="0"/>
        <v>0</v>
      </c>
      <c r="F29" s="106"/>
    </row>
    <row r="30" spans="1:6" ht="24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f>D31</f>
        <v>436</v>
      </c>
      <c r="D31" s="108">
        <v>436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f>D32</f>
        <v>50</v>
      </c>
      <c r="D32" s="108">
        <v>50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49</v>
      </c>
      <c r="D38" s="105">
        <f>SUM(D39:D42)</f>
        <v>49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f>D42</f>
        <v>49</v>
      </c>
      <c r="D42" s="108">
        <v>49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3515</v>
      </c>
      <c r="D43" s="104">
        <f>D24+D28+D29+D31+D30+D32+D33+D38</f>
        <v>3515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3515</v>
      </c>
      <c r="D44" s="103">
        <f>D43+D21+D19+D9</f>
        <v>3515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36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24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9779</v>
      </c>
      <c r="D63" s="108"/>
      <c r="E63" s="119">
        <f t="shared" si="1"/>
        <v>9779</v>
      </c>
      <c r="F63" s="110">
        <v>16103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9779</v>
      </c>
      <c r="D66" s="103">
        <f>D52+D56+D61+D62+D63+D64</f>
        <v>0</v>
      </c>
      <c r="E66" s="119">
        <f t="shared" si="1"/>
        <v>9779</v>
      </c>
      <c r="F66" s="103">
        <f>F52+F56+F61+F62+F63+F64</f>
        <v>16103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36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347</v>
      </c>
      <c r="D85" s="104">
        <f>SUM(D86:D90)+D94</f>
        <v>347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f>D87</f>
        <v>345</v>
      </c>
      <c r="D87" s="108">
        <v>345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f>D89</f>
        <v>0</v>
      </c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</v>
      </c>
      <c r="D90" s="103">
        <f>SUM(D91:D93)</f>
        <v>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f>D93</f>
        <v>2</v>
      </c>
      <c r="D93" s="108">
        <v>2</v>
      </c>
      <c r="E93" s="119">
        <f t="shared" si="1"/>
        <v>0</v>
      </c>
      <c r="F93" s="108"/>
    </row>
    <row r="94" spans="1:6" ht="24">
      <c r="A94" s="396" t="s">
        <v>759</v>
      </c>
      <c r="B94" s="397" t="s">
        <v>760</v>
      </c>
      <c r="C94" s="108">
        <f>D94</f>
        <v>0</v>
      </c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f>D95</f>
        <v>150</v>
      </c>
      <c r="D95" s="108">
        <v>150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497</v>
      </c>
      <c r="D96" s="104">
        <f>D85+D80+D75+D71+D95</f>
        <v>497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10276</v>
      </c>
      <c r="D97" s="104">
        <f>D96+D68+D66</f>
        <v>497</v>
      </c>
      <c r="E97" s="104">
        <f>E96+E68+E66</f>
        <v>9779</v>
      </c>
      <c r="F97" s="104">
        <f>F96+F68+F66</f>
        <v>16103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873</v>
      </c>
      <c r="B109" s="617"/>
      <c r="C109" s="617" t="s">
        <v>382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782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1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4" t="str">
        <f>'справка №1-БАЛАНС'!E3</f>
        <v>Агро Финанс АДСИЦ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175038005</v>
      </c>
    </row>
    <row r="5" spans="1:9" ht="15">
      <c r="A5" s="501" t="s">
        <v>5</v>
      </c>
      <c r="B5" s="625" t="str">
        <f>'справка №1-БАЛАНС'!E5</f>
        <v>01.01.2013 - 30.09.2013</v>
      </c>
      <c r="C5" s="625"/>
      <c r="D5" s="625"/>
      <c r="E5" s="625"/>
      <c r="F5" s="625"/>
      <c r="G5" s="628" t="s">
        <v>4</v>
      </c>
      <c r="H5" s="629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7"/>
      <c r="C30" s="627"/>
      <c r="D30" s="459" t="s">
        <v>820</v>
      </c>
      <c r="E30" s="626"/>
      <c r="F30" s="626"/>
      <c r="G30" s="626"/>
      <c r="H30" s="420" t="s">
        <v>782</v>
      </c>
      <c r="I30" s="626"/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4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1" t="str">
        <f>'справка №1-БАЛАНС'!E3</f>
        <v>Агро Финанс АДСИЦ</v>
      </c>
      <c r="C5" s="631"/>
      <c r="D5" s="631"/>
      <c r="E5" s="570" t="s">
        <v>2</v>
      </c>
      <c r="F5" s="451">
        <f>'справка №1-БАЛАНС'!H3</f>
        <v>175038005</v>
      </c>
    </row>
    <row r="6" spans="1:13" ht="15" customHeight="1">
      <c r="A6" s="27" t="s">
        <v>823</v>
      </c>
      <c r="B6" s="632" t="str">
        <f>'справка №1-БАЛАНС'!E5</f>
        <v>01.01.2013 - 30.09.2013</v>
      </c>
      <c r="C6" s="632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33" t="s">
        <v>850</v>
      </c>
      <c r="D151" s="633"/>
      <c r="E151" s="633"/>
      <c r="F151" s="633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3" t="s">
        <v>858</v>
      </c>
      <c r="D153" s="633"/>
      <c r="E153" s="633"/>
      <c r="F153" s="633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2013-10-28T09:31:41Z</cp:lastPrinted>
  <dcterms:created xsi:type="dcterms:W3CDTF">2000-06-29T12:02:40Z</dcterms:created>
  <dcterms:modified xsi:type="dcterms:W3CDTF">2013-10-28T09:31:49Z</dcterms:modified>
  <cp:category/>
  <cp:version/>
  <cp:contentType/>
  <cp:contentStatus/>
</cp:coreProperties>
</file>