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<sst xmlns="http://schemas.openxmlformats.org/spreadsheetml/2006/main" count="1062" uniqueCount="874">
  <si>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</si>
  <si>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</si>
  <si>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</si>
  <si>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</si>
  <si>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</si>
  <si>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</si>
  <si>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</si>
  <si>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</si>
  <si>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</si>
  <si>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</si>
  <si>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</si>
  <si>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</si>
  <si>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</si>
  <si>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</si>
  <si>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</si>
  <si>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</si>
  <si>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</si>
  <si>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</si>
  <si>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</si>
  <si>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</si>
  <si>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</si>
  <si>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</si>
  <si>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</si>
  <si>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</si>
  <si>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</si>
  <si>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</si>
  <si>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</si>
  <si>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</si>
  <si>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</si>
  <si>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</si>
  <si>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</si>
  <si>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</si>
  <si>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</si>
  <si>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</si>
  <si>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</si>
  <si>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</si>
  <si>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</si>
  <si>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</si>
  <si>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</si>
  <si>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</si>
  <si>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</si>
  <si>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</si>
  <si>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</si>
  <si>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</si>
  <si>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</si>
  <si>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</si>
  <si>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</si>
  <si>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</si>
  <si>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</si>
  <si>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</si>
  <si>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</si>
  <si>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</si>
  <si>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</si>
  <si>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</si>
  <si>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</si>
  <si>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</si>
  <si>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</si>
  <si>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</si>
  <si>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</si>
  <si>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</si>
  <si>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</si>
  <si>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</si>
  <si>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</si>
  <si>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</si>
  <si>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</si>
  <si>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</si>
  <si>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</si>
  <si>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</si>
  <si>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</si>
  <si>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</si>
  <si>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</si>
  <si>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</si>
  <si>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</si>
  <si>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</si>
  <si>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</si>
  <si>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</si>
  <si>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</si>
  <si>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</si>
  <si>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</si>
  <si>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</si>
  <si>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</si>
  <si>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</si>
  <si>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</si>
  <si>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</si>
  <si>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</si>
  <si>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</si>
  <si>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</si>
  <si>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</si>
  <si>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</si>
  <si>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</si>
  <si>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</si>
  <si>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</si>
  <si>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</si>
  <si>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</si>
  <si>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</si>
  <si>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</si>
  <si>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</si>
  <si>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</si>
  <si>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</si>
  <si>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</si>
  <si>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</si>
  <si>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</si>
  <si>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</si>
  <si>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</si>
  <si>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</si>
  <si>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</si>
  <si>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</si>
  <si>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</si>
  <si>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</si>
  <si>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</si>
  <si>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</si>
  <si>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</si>
  <si>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</si>
  <si>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</si>
  <si>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</si>
  <si>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</si>
  <si>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</si>
  <si>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</si>
  <si>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</si>
  <si>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</si>
  <si>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</si>
  <si>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</si>
  <si>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</si>
  <si>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</si>
  <si>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</si>
  <si>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</si>
  <si>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</si>
  <si>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</si>
  <si>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</si>
  <si>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</si>
  <si>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</si>
  <si>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</si>
  <si>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</si>
  <si>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</si>
  <si>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</si>
  <si>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</si>
  <si>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</si>
  <si>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</si>
  <si>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</si>
  <si>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</si>
  <si>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</si>
  <si>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</si>
  <si>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</si>
  <si>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</si>
  <si>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</si>
  <si>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</si>
  <si>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</si>
  <si>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</si>
  <si>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</si>
  <si>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</si>
  <si>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</si>
  <si>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</si>
  <si>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</si>
  <si>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</si>
  <si>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</si>
  <si>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</si>
  <si>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</si>
  <si>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</si>
  <si>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</si>
  <si>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</si>
  <si>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</si>
  <si>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</si>
  <si>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</si>
  <si>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</si>
  <si>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</si>
  <si>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</si>
  <si>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</si>
  <si>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</si>
  <si>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</si>
  <si>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</si>
  <si>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</si>
  <si>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</si>
  <si>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</si>
  <si>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</si>
  <si>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</si>
  <si>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</si>
  <si>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</si>
  <si>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</si>
  <si>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</si>
  <si>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</si>
  <si>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</si>
  <si>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</si>
  <si>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</si>
  <si>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</si>
  <si>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</si>
  <si>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</si>
  <si>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</si>
  <si>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</si>
  <si>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</si>
  <si>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</si>
  <si>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</si>
  <si>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</si>
  <si>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</si>
  <si>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</si>
  <si>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</si>
  <si>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</si>
  <si>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</si>
  <si>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</si>
  <si>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</si>
  <si>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</si>
  <si>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</si>
  <si>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</si>
  <si>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</si>
  <si>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</si>
  <si>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</si>
  <si>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</si>
  <si>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</si>
  <si>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</si>
  <si>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</si>
  <si>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</si>
  <si>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</si>
  <si>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</si>
  <si>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</si>
  <si>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</si>
  <si>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</si>
  <si>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</si>
  <si>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</si>
  <si>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</si>
  <si>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</si>
  <si>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</si>
  <si>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</si>
  <si>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</si>
  <si>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</si>
  <si>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</si>
  <si>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</si>
  <si>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</si>
  <si>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</si>
  <si>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</si>
  <si>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</si>
  <si>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</si>
  <si>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</si>
  <si>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</si>
  <si>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</si>
  <si>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</si>
  <si>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</si>
  <si>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</si>
  <si>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</si>
  <si>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</si>
  <si>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</si>
  <si>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</si>
  <si>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</si>
  <si>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</si>
  <si>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</si>
  <si>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</si>
  <si>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</si>
  <si>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</si>
  <si>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</si>
  <si>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</si>
  <si>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</si>
  <si>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</si>
  <si>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</si>
  <si>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</si>
  <si>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</si>
  <si>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</si>
  <si>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</si>
  <si>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</si>
  <si>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</si>
  <si>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</si>
  <si>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</si>
  <si>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</si>
  <si>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</si>
  <si>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</si>
  <si>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</si>
  <si>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</si>
  <si>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</si>
  <si>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</si>
  <si>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</si>
  <si>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</si>
  <si>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</si>
  <si>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</si>
  <si>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</si>
  <si>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</si>
  <si>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</si>
  <si>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</si>
  <si>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</si>
  <si>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</si>
  <si>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</si>
  <si>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</si>
  <si>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</si>
  <si>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</si>
  <si>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</si>
  <si>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</si>
  <si>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</si>
  <si>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</si>
  <si>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</si>
  <si>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</si>
  <si>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</si>
  <si>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</si>
  <si>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</si>
  <si>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</si>
  <si>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</si>
  <si>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</si>
  <si>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</si>
  <si>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</si>
  <si>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</si>
  <si>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</si>
  <si>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</si>
  <si>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</si>
  <si>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</si>
  <si>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</si>
  <si>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</si>
  <si>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</si>
  <si>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</si>
  <si>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</si>
  <si>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</si>
  <si>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</si>
  <si>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</si>
  <si>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</si>
  <si>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</si>
  <si>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</si>
  <si>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</si>
  <si>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</si>
  <si>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</si>
  <si>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</si>
  <si>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</si>
  <si>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</si>
  <si>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</si>
  <si>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</si>
  <si>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</si>
  <si>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</si>
  <si>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</si>
  <si>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</si>
  <si>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</si>
  <si>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</si>
  <si>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</si>
  <si>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</si>
  <si>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</si>
  <si>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</si>
  <si>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</si>
  <si>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</si>
  <si>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</si>
  <si>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</si>
  <si>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</si>
  <si>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</si>
  <si>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</si>
  <si>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</si>
  <si>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</si>
  <si>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</si>
  <si>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</si>
  <si>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</si>
  <si>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</si>
  <si>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</si>
  <si>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</si>
  <si>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</si>
  <si>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</si>
  <si>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</si>
  <si>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</si>
  <si>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</si>
  <si>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</si>
  <si>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</si>
  <si>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</si>
  <si>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</si>
  <si>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</si>
  <si>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</si>
  <si>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</si>
  <si>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</si>
  <si>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</si>
  <si>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</si>
  <si>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</si>
  <si>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</si>
  <si>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</si>
  <si>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</si>
  <si>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</si>
  <si>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</si>
  <si>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</si>
  <si>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</si>
  <si>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</si>
  <si>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</si>
  <si>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</si>
  <si>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</si>
  <si>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</si>
  <si>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</si>
  <si>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</si>
  <si>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</si>
  <si>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</si>
  <si>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</si>
  <si>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</si>
  <si>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</si>
  <si>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</si>
  <si>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</si>
  <si>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</si>
  <si>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</si>
  <si>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</si>
  <si>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</si>
  <si>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</si>
  <si>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</si>
  <si>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</si>
  <si>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</si>
  <si>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</si>
  <si>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</si>
  <si>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</si>
  <si>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</si>
  <si>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</si>
  <si>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</si>
  <si>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</si>
  <si>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</si>
  <si>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</si>
  <si>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</si>
  <si>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</si>
  <si>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</si>
  <si>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</si>
  <si>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</si>
  <si>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</si>
  <si>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</si>
  <si>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</si>
  <si>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</si>
  <si>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</si>
  <si>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</si>
  <si>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</si>
  <si>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</si>
  <si>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</si>
  <si>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</si>
  <si>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</si>
  <si>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</si>
  <si>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</si>
  <si>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</si>
  <si>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</si>
  <si>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</si>
  <si>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</si>
  <si>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</si>
  <si>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</si>
  <si>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</si>
  <si>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</si>
  <si>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</si>
  <si>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</si>
  <si>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</si>
  <si>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</si>
  <si>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</si>
  <si>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</si>
  <si>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</si>
  <si>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</si>
  <si>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</si>
  <si>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</si>
  <si>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</si>
  <si>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</si>
  <si>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</si>
  <si>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</si>
  <si>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</si>
  <si>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</si>
  <si>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</si>
  <si>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</si>
  <si>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</si>
  <si>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</si>
  <si>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</si>
  <si>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</si>
  <si>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</si>
  <si>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</si>
  <si>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</si>
  <si>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</si>
  <si>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</si>
  <si>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</si>
  <si>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</si>
  <si>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</si>
  <si>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</si>
  <si>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</si>
  <si>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</si>
  <si>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</si>
  <si>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</si>
  <si>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</si>
  <si>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</si>
  <si>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</si>
  <si>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</si>
  <si>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</si>
  <si>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</si>
  <si>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</si>
  <si>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</si>
  <si>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</si>
  <si>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</si>
  <si>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</si>
  <si>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</si>
  <si>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</si>
  <si>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</si>
  <si>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</si>
  <si>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</si>
  <si>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</si>
  <si>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</si>
  <si>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</si>
  <si>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</si>
  <si>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</si>
  <si>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</si>
  <si>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</si>
  <si>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</si>
  <si>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</si>
  <si>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</si>
  <si>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</si>
  <si>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</si>
  <si>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</si>
  <si>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</si>
  <si>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</si>
  <si>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</si>
  <si>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</si>
  <si>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</si>
  <si>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</si>
  <si>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</si>
  <si>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</si>
  <si>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</si>
  <si>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</si>
  <si>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</si>
  <si>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</si>
  <si>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</si>
  <si>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</si>
  <si>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</si>
  <si>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</si>
  <si>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</si>
  <si>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</si>
  <si>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</si>
  <si>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</si>
  <si>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</si>
  <si>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</si>
  <si>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</si>
  <si>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</si>
  <si>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</si>
  <si>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</si>
  <si>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</si>
  <si>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</si>
  <si>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</si>
  <si>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</si>
  <si>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</si>
  <si>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</si>
  <si>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</si>
  <si>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</si>
  <si>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</si>
  <si>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</si>
  <si>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</si>
  <si>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</si>
  <si>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</si>
  <si>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</si>
  <si>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</si>
  <si>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</si>
  <si>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</si>
  <si>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</si>
  <si>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</si>
  <si>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</si>
  <si>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</si>
  <si>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</si>
  <si>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</si>
  <si>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</si>
  <si>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</si>
  <si>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</si>
  <si>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</si>
  <si>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</si>
  <si>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</si>
  <si>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</si>
  <si>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</si>
  <si>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</si>
  <si>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</si>
  <si>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</si>
  <si>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</si>
  <si>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</si>
  <si>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</si>
  <si>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</si>
  <si>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</si>
  <si>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</si>
  <si>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</si>
  <si>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</si>
  <si>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</si>
  <si>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</si>
  <si>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</si>
  <si>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</si>
  <si>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</si>
  <si>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</si>
  <si>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</si>
  <si>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</si>
  <si>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</si>
  <si>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</si>
  <si>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</si>
  <si>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</si>
  <si>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</si>
  <si>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</si>
  <si>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</si>
  <si>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</si>
  <si>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</si>
  <si>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</si>
  <si>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</si>
  <si>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</si>
  <si>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</si>
  <si>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</si>
  <si>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</si>
  <si>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</si>
  <si>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</si>
  <si>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</si>
  <si>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</si>
  <si>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</si>
  <si>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</si>
  <si>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</si>
  <si>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</si>
  <si>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</si>
  <si>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</si>
  <si>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</si>
  <si>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</si>
  <si>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</si>
  <si>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</si>
  <si>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</si>
  <si>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</si>
  <si>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</si>
  <si>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</si>
  <si>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</si>
  <si>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</si>
  <si>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</si>
  <si>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</si>
  <si>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</si>
  <si>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</si>
  <si>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</si>
  <si>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</si>
  <si>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</si>
  <si>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</si>
  <si>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</si>
  <si>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</si>
  <si>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</si>
  <si>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</si>
  <si>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</si>
  <si>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</si>
  <si>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</si>
  <si>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</si>
  <si>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</si>
  <si>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</si>
  <si>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</si>
  <si>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</si>
  <si>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</si>
  <si>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</si>
  <si>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</si>
  <si>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</si>
  <si>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</si>
  <si>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</si>
  <si>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</si>
  <si>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</si>
  <si>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</si>
  <si>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</si>
  <si>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</si>
  <si>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</si>
  <si>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</si>
  <si>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</si>
  <si>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</si>
  <si>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</si>
  <si>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</si>
  <si>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</si>
  <si>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</si>
  <si>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</si>
  <si>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</si>
  <si>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</si>
  <si>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</si>
  <si>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</si>
  <si>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</si>
  <si>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</si>
  <si>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</si>
  <si>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</si>
  <si>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</si>
  <si>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</si>
  <si>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</si>
  <si>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</si>
  <si>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</si>
  <si>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</si>
  <si>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</si>
  <si>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</si>
  <si>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</si>
  <si>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</si>
  <si>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</si>
  <si>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</si>
  <si>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</si>
  <si>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</si>
  <si>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</si>
  <si>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</si>
  <si>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</si>
  <si>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</si>
  <si>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</si>
  <si>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</si>
  <si>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</si>
  <si>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</si>
  <si>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</si>
  <si>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</si>
  <si>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</si>
  <si>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</si>
  <si>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</si>
  <si>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</si>
  <si>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</si>
  <si>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</si>
  <si>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</si>
  <si>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</si>
  <si>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</si>
  <si>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</si>
  <si>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</si>
  <si>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</si>
  <si>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</si>
  <si>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</si>
  <si>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</si>
  <si>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</si>
  <si>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</si>
  <si>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</si>
  <si>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</si>
  <si>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</si>
  <si>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</si>
  <si>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</si>
  <si>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</si>
  <si>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</si>
  <si>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</si>
  <si>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</si>
  <si>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</si>
  <si>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</si>
  <si>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</si>
  <si>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</si>
  <si>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</si>
  <si>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</si>
  <si>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</si>
  <si>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</si>
  <si>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</si>
  <si>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</si>
  <si>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</si>
  <si>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</si>
  <si>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</si>
  <si>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</si>
  <si>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</si>
  <si>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</si>
  <si>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</si>
  <si>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</si>
  <si>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</si>
  <si>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</si>
  <si>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</si>
  <si>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</si>
  <si>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</si>
  <si>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</si>
  <si>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</si>
  <si>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</si>
  <si>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</si>
  <si>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</si>
  <si>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</si>
  <si>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</si>
  <si>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</si>
  <si>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</si>
  <si>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</si>
  <si>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</si>
  <si>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</si>
  <si>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</si>
  <si>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</si>
  <si>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</si>
  <si>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</si>
  <si>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</si>
  <si>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</si>
  <si>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</si>
  <si>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</si>
  <si>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</si>
  <si>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</si>
  <si>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</si>
  <si>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</si>
  <si>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</si>
  <si>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</si>
  <si>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</si>
  <si>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</si>
  <si>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</si>
  <si>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</si>
  <si>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</si>
  <si>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</si>
  <si>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</si>
  <si>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</si>
  <si>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</si>
  <si>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</si>
  <si>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</si>
  <si>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</si>
  <si>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</si>
  <si>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</si>
  <si>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</si>
  <si>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</si>
  <si>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</si>
  <si>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</si>
  <si>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</si>
  <si>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</si>
  <si>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</si>
  <si>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</si>
  <si>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</si>
  <si>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</si>
  <si>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</si>
  <si>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</si>
  <si>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</si>
  <si>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</si>
  <si>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</si>
  <si>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</si>
  <si>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</si>
  <si>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</si>
  <si>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</si>
  <si>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</si>
  <si>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</si>
  <si>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</si>
  <si>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</si>
  <si>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</si>
  <si>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</si>
  <si>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</si>
  <si>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</si>
  <si>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</si>
  <si>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</si>
  <si>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</si>
  <si>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</si>
  <si>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</si>
  <si>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</si>
  <si>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</si>
  <si>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</si>
  <si>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</si>
  <si>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</si>
  <si>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</si>
  <si>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</si>
  <si>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</si>
  <si>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</si>
  <si>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</si>
  <si>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</si>
  <si>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</si>
  <si>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</si>
  <si>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</si>
  <si>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</si>
  <si>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</si>
  <si>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</si>
  <si>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</si>
  <si>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</si>
  <si>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</si>
  <si>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</si>
  <si>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</si>
  <si>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</si>
  <si>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</si>
  <si>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</si>
  <si>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</si>
  <si>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</si>
  <si>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</si>
  <si>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</si>
  <si>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</si>
  <si>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</si>
  <si>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</si>
  <si>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</si>
  <si>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</si>
  <si>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</si>
  <si>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</si>
  <si>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</si>
  <si>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</si>
  <si>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</si>
  <si>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</si>
  <si>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</si>
  <si>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</si>
  <si>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</si>
  <si>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</si>
  <si>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</si>
  <si>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</si>
  <si>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</si>
  <si>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</si>
  <si>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</si>
  <si>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</si>
  <si>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</si>
  <si>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</si>
  <si>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</si>
  <si>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</si>
  <si>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</si>
  <si>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</si>
  <si>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</si>
  <si>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</si>
  <si>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</si>
  <si>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</si>
  <si>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</si>
  <si>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</si>
  <si>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</si>
  <si>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</si>
  <si>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</si>
  <si>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</si>
  <si>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</si>
  <si>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</si>
  <si>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</si>
  <si>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</si>
  <si>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</si>
  <si>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</si>
  <si>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</si>
  <si>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</si>
  <si>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Агро Финанс АДСИЦ</t>
  </si>
  <si>
    <t>неконсолидиран</t>
  </si>
  <si>
    <t>З.Паскалева</t>
  </si>
  <si>
    <t>В. Петков</t>
  </si>
  <si>
    <t>Дата на съставяне: 20.07.2012</t>
  </si>
  <si>
    <t xml:space="preserve">Дата на съставяне: 20.07.2012                                      </t>
  </si>
  <si>
    <t xml:space="preserve">Дата  на съставяне: 20.07.2012                                                                                                                                </t>
  </si>
  <si>
    <t xml:space="preserve">Дата на съставяне: 20.07.2012                         </t>
  </si>
  <si>
    <t>Дата на съставяне:20.07.2012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</si>
</sst>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6" applyNumberFormat="1" applyFont="1" applyAlignment="1" applyProtection="1">
      <alignment/>
      <protection locked="0"/>
    </xf>
    <xf numFmtId="1" fontId="23" fillId="4" borderId="1" xfId="28" applyNumberFormat="1" applyFont="1" applyFill="1" applyBorder="1" applyAlignment="1" applyProtection="1">
      <alignment wrapText="1"/>
      <protection locked="0"/>
    </xf>
    <xf numFmtId="1" fontId="20" fillId="4" borderId="1" xfId="28" applyNumberFormat="1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0">
      <selection activeCell="E82" sqref="E8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865</v>
      </c>
      <c r="F3" s="217" t="s">
        <v>2</v>
      </c>
      <c r="G3" s="172"/>
      <c r="H3" s="461">
        <v>175038005</v>
      </c>
    </row>
    <row r="4" spans="1:8" ht="15">
      <c r="A4" s="584" t="s">
        <v>3</v>
      </c>
      <c r="B4" s="590"/>
      <c r="C4" s="590"/>
      <c r="D4" s="590"/>
      <c r="E4" s="504" t="s">
        <v>866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>
        <v>41090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32220</v>
      </c>
      <c r="H11" s="152">
        <v>32220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32220</v>
      </c>
      <c r="H12" s="153">
        <v>32220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21</v>
      </c>
      <c r="D15" s="151">
        <v>25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32220</v>
      </c>
      <c r="H17" s="154">
        <f>H11+H14+H15+H16</f>
        <v>32220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7</v>
      </c>
      <c r="D18" s="151">
        <v>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</v>
      </c>
      <c r="D19" s="155">
        <f>SUM(D11:D18)</f>
        <v>30</v>
      </c>
      <c r="E19" s="237" t="s">
        <v>53</v>
      </c>
      <c r="F19" s="242" t="s">
        <v>54</v>
      </c>
      <c r="G19" s="152">
        <v>4765</v>
      </c>
      <c r="H19" s="152">
        <v>4765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54529</v>
      </c>
      <c r="D20" s="151">
        <v>54578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4765</v>
      </c>
      <c r="H25" s="154">
        <f>H19+H20+H21</f>
        <v>4765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10237</v>
      </c>
      <c r="H27" s="154">
        <f>SUM(H28:H30)</f>
        <v>7681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10237</v>
      </c>
      <c r="H28" s="152">
        <v>7681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972</v>
      </c>
      <c r="H31" s="152">
        <v>3716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11209</v>
      </c>
      <c r="H33" s="154">
        <f>H27+H31+H32</f>
        <v>11397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48194</v>
      </c>
      <c r="H36" s="154">
        <f>H25+H17+H33</f>
        <v>48382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0</v>
      </c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9779</v>
      </c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9779</v>
      </c>
      <c r="H49" s="154">
        <f>SUM(H43:H48)</f>
        <v>9779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54557</v>
      </c>
      <c r="D55" s="155">
        <f>D19+D20+D21+D27+D32+D45+D51+D53+D54</f>
        <v>54608</v>
      </c>
      <c r="E55" s="237" t="s">
        <v>172</v>
      </c>
      <c r="F55" s="261" t="s">
        <v>173</v>
      </c>
      <c r="G55" s="154">
        <f>G49+G51+G52+G53+G54</f>
        <v>9779</v>
      </c>
      <c r="H55" s="154">
        <f>H49+H51+H52+H53+H54</f>
        <v>9779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286</v>
      </c>
      <c r="H61" s="154">
        <f>SUM(H62:H68)</f>
        <v>718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284</v>
      </c>
      <c r="H64" s="152">
        <v>657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61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3494</v>
      </c>
      <c r="D68" s="151">
        <v>3884</v>
      </c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>
        <v>14</v>
      </c>
      <c r="D69" s="151">
        <v>13</v>
      </c>
      <c r="E69" s="251" t="s">
        <v>78</v>
      </c>
      <c r="F69" s="242" t="s">
        <v>217</v>
      </c>
      <c r="G69" s="152">
        <v>1494</v>
      </c>
      <c r="H69" s="152">
        <v>343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375</v>
      </c>
      <c r="D71" s="151">
        <v>251</v>
      </c>
      <c r="E71" s="253" t="s">
        <v>46</v>
      </c>
      <c r="F71" s="273" t="s">
        <v>224</v>
      </c>
      <c r="G71" s="161">
        <f>G59+G60+G61+G69+G70</f>
        <v>1780</v>
      </c>
      <c r="H71" s="161">
        <f>H59+H60+H61+H69+H70</f>
        <v>1061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109</v>
      </c>
      <c r="D74" s="151">
        <v>186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3992</v>
      </c>
      <c r="D75" s="155">
        <f>SUM(D67:D74)</f>
        <v>4334</v>
      </c>
      <c r="E75" s="251" t="s">
        <v>160</v>
      </c>
      <c r="F75" s="245" t="s">
        <v>234</v>
      </c>
      <c r="G75" s="152">
        <v>1020</v>
      </c>
      <c r="H75" s="152">
        <v>2529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2800</v>
      </c>
      <c r="H79" s="162">
        <f>H71+H74+H75+H76</f>
        <v>3590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</v>
      </c>
      <c r="D88" s="151">
        <v>42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2187</v>
      </c>
      <c r="D89" s="151">
        <v>2765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2209</v>
      </c>
      <c r="D91" s="155">
        <f>SUM(D87:D90)</f>
        <v>2807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15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6216</v>
      </c>
      <c r="D93" s="155">
        <f>D64+D75+D84+D91+D92</f>
        <v>7143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60773</v>
      </c>
      <c r="D94" s="164">
        <f>D93+D55</f>
        <v>61751</v>
      </c>
      <c r="E94" s="449" t="s">
        <v>270</v>
      </c>
      <c r="F94" s="289" t="s">
        <v>271</v>
      </c>
      <c r="G94" s="165">
        <f>G36+G39+G55+G79</f>
        <v>60773</v>
      </c>
      <c r="H94" s="165">
        <f>H36+H39+H55+H79</f>
        <v>61751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857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Агро Финанс АДСИЦ</v>
      </c>
      <c r="C2" s="581"/>
      <c r="D2" s="581"/>
      <c r="E2" s="581"/>
      <c r="F2" s="583" t="s">
        <v>2</v>
      </c>
      <c r="G2" s="583"/>
      <c r="H2" s="526">
        <f>'справка №1-БАЛАНС'!H3</f>
        <v>175038005</v>
      </c>
    </row>
    <row r="3" spans="1:8" ht="15">
      <c r="A3" s="467" t="s">
        <v>275</v>
      </c>
      <c r="B3" s="581" t="str">
        <f>'справка №1-БАЛАНС'!E4</f>
        <v>неконсолидиран</v>
      </c>
      <c r="C3" s="581"/>
      <c r="D3" s="581"/>
      <c r="E3" s="58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2">
        <f>'справка №1-БАЛАНС'!E5</f>
        <v>41090</v>
      </c>
      <c r="C4" s="582"/>
      <c r="D4" s="58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</v>
      </c>
      <c r="D9" s="46">
        <v>11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511</v>
      </c>
      <c r="D10" s="46">
        <v>446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</v>
      </c>
      <c r="D11" s="46">
        <v>9</v>
      </c>
      <c r="E11" s="300" t="s">
        <v>293</v>
      </c>
      <c r="F11" s="549" t="s">
        <v>294</v>
      </c>
      <c r="G11" s="550">
        <v>1900</v>
      </c>
      <c r="H11" s="550">
        <v>1440</v>
      </c>
    </row>
    <row r="12" spans="1:8" ht="12">
      <c r="A12" s="298" t="s">
        <v>295</v>
      </c>
      <c r="B12" s="299" t="s">
        <v>296</v>
      </c>
      <c r="C12" s="46">
        <v>54</v>
      </c>
      <c r="D12" s="46">
        <v>52</v>
      </c>
      <c r="E12" s="300" t="s">
        <v>78</v>
      </c>
      <c r="F12" s="549" t="s">
        <v>297</v>
      </c>
      <c r="G12" s="550">
        <v>3</v>
      </c>
      <c r="H12" s="550">
        <v>85</v>
      </c>
    </row>
    <row r="13" spans="1:18" ht="12">
      <c r="A13" s="298" t="s">
        <v>298</v>
      </c>
      <c r="B13" s="299" t="s">
        <v>299</v>
      </c>
      <c r="C13" s="46">
        <v>3</v>
      </c>
      <c r="D13" s="46">
        <v>5</v>
      </c>
      <c r="E13" s="301" t="s">
        <v>51</v>
      </c>
      <c r="F13" s="551" t="s">
        <v>300</v>
      </c>
      <c r="G13" s="548">
        <f>SUM(G9:G12)</f>
        <v>1903</v>
      </c>
      <c r="H13" s="548">
        <f>SUM(H9:H12)</f>
        <v>1525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</v>
      </c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2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597</v>
      </c>
      <c r="D19" s="49">
        <f>SUM(D9:D15)+D16</f>
        <v>531</v>
      </c>
      <c r="E19" s="304" t="s">
        <v>317</v>
      </c>
      <c r="F19" s="552" t="s">
        <v>318</v>
      </c>
      <c r="G19" s="550">
        <v>56</v>
      </c>
      <c r="H19" s="550">
        <v>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389</v>
      </c>
      <c r="D22" s="46">
        <v>151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10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56</v>
      </c>
      <c r="H24" s="548">
        <f>SUM(H19:H23)</f>
        <v>67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390</v>
      </c>
      <c r="D26" s="49">
        <f>SUM(D22:D25)</f>
        <v>159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987</v>
      </c>
      <c r="D28" s="50">
        <f>D26+D19</f>
        <v>690</v>
      </c>
      <c r="E28" s="127" t="s">
        <v>339</v>
      </c>
      <c r="F28" s="554" t="s">
        <v>340</v>
      </c>
      <c r="G28" s="548">
        <f>G13+G15+G24</f>
        <v>1959</v>
      </c>
      <c r="H28" s="548">
        <f>H13+H15+H24</f>
        <v>1592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972</v>
      </c>
      <c r="D30" s="50">
        <f>IF((H28-D28)&gt;0,H28-D28,0)</f>
        <v>902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987</v>
      </c>
      <c r="D33" s="49">
        <f>D28-D31+D32</f>
        <v>690</v>
      </c>
      <c r="E33" s="127" t="s">
        <v>353</v>
      </c>
      <c r="F33" s="554" t="s">
        <v>354</v>
      </c>
      <c r="G33" s="53">
        <f>G32-G31+G28</f>
        <v>1959</v>
      </c>
      <c r="H33" s="53">
        <f>H32-H31+H28</f>
        <v>1592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972</v>
      </c>
      <c r="D34" s="50">
        <f>IF((H33-D33)&gt;0,H33-D33,0)</f>
        <v>902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972</v>
      </c>
      <c r="D39" s="460">
        <f>+IF((H33-D33-D35)&gt;0,H33-D33-D35,0)</f>
        <v>902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972</v>
      </c>
      <c r="D41" s="52">
        <f>IF(H39=0,IF(D39-D40&gt;0,D39-D40+H40,0),IF(H39-H40&lt;0,H40-H39+D39,0))</f>
        <v>902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1959</v>
      </c>
      <c r="D42" s="53">
        <f>D33+D35+D39</f>
        <v>1592</v>
      </c>
      <c r="E42" s="128" t="s">
        <v>380</v>
      </c>
      <c r="F42" s="129" t="s">
        <v>381</v>
      </c>
      <c r="G42" s="53">
        <f>G39+G33</f>
        <v>1959</v>
      </c>
      <c r="H42" s="53">
        <f>H39+H33</f>
        <v>1592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863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41110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0"/>
      <c r="E50" s="580"/>
      <c r="F50" s="580"/>
      <c r="G50" s="580"/>
      <c r="H50" s="580"/>
    </row>
    <row r="51" spans="1:8" ht="12">
      <c r="A51" s="564"/>
      <c r="B51" s="560"/>
      <c r="C51" s="425"/>
      <c r="D51" s="425" t="s">
        <v>868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26" sqref="C2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Агро Финанс АДСИЦ</v>
      </c>
      <c r="C4" s="541" t="s">
        <v>2</v>
      </c>
      <c r="D4" s="541">
        <f>'справка №1-БАЛАНС'!H3</f>
        <v>175038005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41090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77">
        <v>652</v>
      </c>
      <c r="D10" s="577">
        <v>646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-908</v>
      </c>
      <c r="D11" s="54">
        <v>-698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-56</v>
      </c>
      <c r="D13" s="54">
        <v>-35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78"/>
      <c r="D15" s="578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78"/>
      <c r="D18" s="578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-318</v>
      </c>
      <c r="D20" s="55">
        <f>SUM(D10:D19)</f>
        <v>-89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</v>
      </c>
      <c r="D22" s="54">
        <v>-31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-14</v>
      </c>
      <c r="D27" s="54">
        <v>-46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-19</v>
      </c>
      <c r="D32" s="55">
        <f>SUM(D22:D31)</f>
        <v>-77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3000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-4890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-261</v>
      </c>
      <c r="D39" s="54">
        <v>-148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-261</v>
      </c>
      <c r="D42" s="55">
        <f>SUM(D34:D41)</f>
        <v>-2038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-598</v>
      </c>
      <c r="D43" s="55">
        <f>D42+D32+D20</f>
        <v>-2204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2807</v>
      </c>
      <c r="D44" s="132">
        <v>3758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2209</v>
      </c>
      <c r="D45" s="55">
        <f>D44+D43</f>
        <v>1554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22</v>
      </c>
      <c r="D46" s="56">
        <v>232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2187</v>
      </c>
      <c r="D47" s="56">
        <v>1322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8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D30" sqref="D3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Агро Финанс АДСИЦ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175038005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41090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32220</v>
      </c>
      <c r="D11" s="58">
        <f>'справка №1-БАЛАНС'!H19</f>
        <v>4765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11397</v>
      </c>
      <c r="J11" s="58">
        <f>'справка №1-БАЛАНС'!H29+'справка №1-БАЛАНС'!H32</f>
        <v>0</v>
      </c>
      <c r="K11" s="60"/>
      <c r="L11" s="344">
        <f>SUM(C11:K11)</f>
        <v>48382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32220</v>
      </c>
      <c r="D15" s="61">
        <f aca="true" t="shared" si="2" ref="D15:M15">D11+D12</f>
        <v>4765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11397</v>
      </c>
      <c r="J15" s="61">
        <f t="shared" si="2"/>
        <v>0</v>
      </c>
      <c r="K15" s="61">
        <f t="shared" si="2"/>
        <v>0</v>
      </c>
      <c r="L15" s="344">
        <f t="shared" si="1"/>
        <v>48382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972</v>
      </c>
      <c r="J16" s="345">
        <f>+'справка №1-БАЛАНС'!G32</f>
        <v>0</v>
      </c>
      <c r="K16" s="60"/>
      <c r="L16" s="344">
        <f t="shared" si="1"/>
        <v>972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-1160</v>
      </c>
      <c r="J17" s="62">
        <f>J18+J19</f>
        <v>0</v>
      </c>
      <c r="K17" s="62">
        <f t="shared" si="3"/>
        <v>0</v>
      </c>
      <c r="L17" s="344">
        <f t="shared" si="1"/>
        <v>-1160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-1160</v>
      </c>
      <c r="J18" s="60"/>
      <c r="K18" s="60"/>
      <c r="L18" s="344">
        <f t="shared" si="1"/>
        <v>-1160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32220</v>
      </c>
      <c r="D29" s="59">
        <f aca="true" t="shared" si="6" ref="D29:M29">D17+D20+D21+D24+D28+D27+D15+D16</f>
        <v>4765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11209</v>
      </c>
      <c r="J29" s="59">
        <f t="shared" si="6"/>
        <v>0</v>
      </c>
      <c r="K29" s="59">
        <f t="shared" si="6"/>
        <v>0</v>
      </c>
      <c r="L29" s="344">
        <f t="shared" si="1"/>
        <v>48194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32220</v>
      </c>
      <c r="D32" s="59">
        <f t="shared" si="7"/>
        <v>4765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11209</v>
      </c>
      <c r="J32" s="59">
        <f t="shared" si="7"/>
        <v>0</v>
      </c>
      <c r="K32" s="59">
        <f t="shared" si="7"/>
        <v>0</v>
      </c>
      <c r="L32" s="344">
        <f t="shared" si="1"/>
        <v>48194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384</v>
      </c>
      <c r="B2" s="613"/>
      <c r="C2" s="614" t="str">
        <f>'справка №1-БАЛАНС'!E3</f>
        <v>Агро Финанс АДСИЦ</v>
      </c>
      <c r="D2" s="614"/>
      <c r="E2" s="614"/>
      <c r="F2" s="614"/>
      <c r="G2" s="614"/>
      <c r="H2" s="61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175038005</v>
      </c>
      <c r="P2" s="483"/>
      <c r="Q2" s="483"/>
      <c r="R2" s="526"/>
    </row>
    <row r="3" spans="1:18" ht="15">
      <c r="A3" s="612" t="s">
        <v>5</v>
      </c>
      <c r="B3" s="613"/>
      <c r="C3" s="615">
        <f>'справка №1-БАЛАНС'!E5</f>
        <v>41090</v>
      </c>
      <c r="D3" s="615"/>
      <c r="E3" s="615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91</v>
      </c>
      <c r="E13" s="189">
        <v>2</v>
      </c>
      <c r="F13" s="189"/>
      <c r="G13" s="74">
        <f t="shared" si="2"/>
        <v>93</v>
      </c>
      <c r="H13" s="65"/>
      <c r="I13" s="65"/>
      <c r="J13" s="74">
        <f t="shared" si="3"/>
        <v>93</v>
      </c>
      <c r="K13" s="65">
        <v>66</v>
      </c>
      <c r="L13" s="65">
        <v>6</v>
      </c>
      <c r="M13" s="65"/>
      <c r="N13" s="74">
        <f t="shared" si="4"/>
        <v>72</v>
      </c>
      <c r="O13" s="65"/>
      <c r="P13" s="65"/>
      <c r="Q13" s="74">
        <f t="shared" si="0"/>
        <v>72</v>
      </c>
      <c r="R13" s="74">
        <f t="shared" si="1"/>
        <v>21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18</v>
      </c>
      <c r="E16" s="189">
        <v>3</v>
      </c>
      <c r="F16" s="189"/>
      <c r="G16" s="74">
        <f t="shared" si="2"/>
        <v>21</v>
      </c>
      <c r="H16" s="65"/>
      <c r="I16" s="65"/>
      <c r="J16" s="74">
        <f t="shared" si="3"/>
        <v>21</v>
      </c>
      <c r="K16" s="65">
        <v>13</v>
      </c>
      <c r="L16" s="65">
        <v>1</v>
      </c>
      <c r="M16" s="65"/>
      <c r="N16" s="74">
        <f t="shared" si="4"/>
        <v>14</v>
      </c>
      <c r="O16" s="65"/>
      <c r="P16" s="65"/>
      <c r="Q16" s="74">
        <f aca="true" t="shared" si="5" ref="Q16:Q25">N16+O16-P16</f>
        <v>14</v>
      </c>
      <c r="R16" s="74">
        <f aca="true" t="shared" si="6" ref="R16:R25">J16-Q16</f>
        <v>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109</v>
      </c>
      <c r="E17" s="194">
        <f>SUM(E9:E16)</f>
        <v>5</v>
      </c>
      <c r="F17" s="194">
        <f>SUM(F9:F16)</f>
        <v>0</v>
      </c>
      <c r="G17" s="74">
        <f t="shared" si="2"/>
        <v>114</v>
      </c>
      <c r="H17" s="75">
        <f>SUM(H9:H16)</f>
        <v>0</v>
      </c>
      <c r="I17" s="75">
        <f>SUM(I9:I16)</f>
        <v>0</v>
      </c>
      <c r="J17" s="74">
        <f t="shared" si="3"/>
        <v>114</v>
      </c>
      <c r="K17" s="75">
        <f>SUM(K9:K16)</f>
        <v>79</v>
      </c>
      <c r="L17" s="75">
        <f>SUM(L9:L16)</f>
        <v>7</v>
      </c>
      <c r="M17" s="75">
        <f>SUM(M9:M16)</f>
        <v>0</v>
      </c>
      <c r="N17" s="74">
        <f t="shared" si="4"/>
        <v>86</v>
      </c>
      <c r="O17" s="75">
        <f>SUM(O9:O16)</f>
        <v>0</v>
      </c>
      <c r="P17" s="75">
        <f>SUM(P9:P16)</f>
        <v>0</v>
      </c>
      <c r="Q17" s="74">
        <f t="shared" si="5"/>
        <v>86</v>
      </c>
      <c r="R17" s="74">
        <f t="shared" si="6"/>
        <v>28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54578</v>
      </c>
      <c r="E18" s="187">
        <v>14</v>
      </c>
      <c r="F18" s="187">
        <v>63</v>
      </c>
      <c r="G18" s="74">
        <f t="shared" si="2"/>
        <v>54529</v>
      </c>
      <c r="H18" s="63"/>
      <c r="I18" s="63"/>
      <c r="J18" s="74">
        <f t="shared" si="3"/>
        <v>54529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54529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</v>
      </c>
      <c r="E24" s="189"/>
      <c r="F24" s="189"/>
      <c r="G24" s="74">
        <f t="shared" si="2"/>
        <v>4</v>
      </c>
      <c r="H24" s="65"/>
      <c r="I24" s="65"/>
      <c r="J24" s="74">
        <f t="shared" si="3"/>
        <v>4</v>
      </c>
      <c r="K24" s="65">
        <v>4</v>
      </c>
      <c r="L24" s="65"/>
      <c r="M24" s="65"/>
      <c r="N24" s="74">
        <f t="shared" si="4"/>
        <v>4</v>
      </c>
      <c r="O24" s="65"/>
      <c r="P24" s="65"/>
      <c r="Q24" s="74">
        <f t="shared" si="5"/>
        <v>4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54691</v>
      </c>
      <c r="E40" s="438">
        <f>E17+E18+E19+E25+E38+E39</f>
        <v>19</v>
      </c>
      <c r="F40" s="438">
        <f aca="true" t="shared" si="13" ref="F40:R40">F17+F18+F19+F25+F38+F39</f>
        <v>63</v>
      </c>
      <c r="G40" s="438">
        <f t="shared" si="13"/>
        <v>54647</v>
      </c>
      <c r="H40" s="438">
        <f t="shared" si="13"/>
        <v>0</v>
      </c>
      <c r="I40" s="438">
        <f t="shared" si="13"/>
        <v>0</v>
      </c>
      <c r="J40" s="438">
        <f t="shared" si="13"/>
        <v>54647</v>
      </c>
      <c r="K40" s="438">
        <f t="shared" si="13"/>
        <v>83</v>
      </c>
      <c r="L40" s="438">
        <f t="shared" si="13"/>
        <v>7</v>
      </c>
      <c r="M40" s="438">
        <f t="shared" si="13"/>
        <v>0</v>
      </c>
      <c r="N40" s="438">
        <f t="shared" si="13"/>
        <v>90</v>
      </c>
      <c r="O40" s="438">
        <f t="shared" si="13"/>
        <v>0</v>
      </c>
      <c r="P40" s="438">
        <f t="shared" si="13"/>
        <v>0</v>
      </c>
      <c r="Q40" s="438">
        <f t="shared" si="13"/>
        <v>90</v>
      </c>
      <c r="R40" s="438">
        <f t="shared" si="13"/>
        <v>54557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76"/>
      <c r="F46" s="576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76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A107" sqref="A107:F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Агро Финанс АДСИЦ</v>
      </c>
      <c r="C3" s="623"/>
      <c r="D3" s="526" t="s">
        <v>2</v>
      </c>
      <c r="E3" s="107">
        <f>'справка №1-БАЛАНС'!H3</f>
        <v>175038005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41090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D28</f>
        <v>3494</v>
      </c>
      <c r="D28" s="108">
        <v>3494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D29</f>
        <v>14</v>
      </c>
      <c r="D29" s="108">
        <v>14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D31</f>
        <v>341</v>
      </c>
      <c r="D31" s="108">
        <v>341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f>D32</f>
        <v>34</v>
      </c>
      <c r="D32" s="108">
        <v>34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109</v>
      </c>
      <c r="D38" s="105">
        <f>SUM(D39:D42)</f>
        <v>109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D42</f>
        <v>109</v>
      </c>
      <c r="D42" s="108">
        <v>109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3992</v>
      </c>
      <c r="D43" s="104">
        <f>D24+D28+D29+D31+D30+D32+D33+D38</f>
        <v>3992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3992</v>
      </c>
      <c r="D44" s="103">
        <f>D43+D21+D19+D9</f>
        <v>3992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9779</v>
      </c>
      <c r="D63" s="108"/>
      <c r="E63" s="119">
        <f t="shared" si="1"/>
        <v>9779</v>
      </c>
      <c r="F63" s="110">
        <v>12488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9779</v>
      </c>
      <c r="D66" s="103">
        <f>D52+D56+D61+D62+D63+D64</f>
        <v>0</v>
      </c>
      <c r="E66" s="119">
        <f t="shared" si="1"/>
        <v>9779</v>
      </c>
      <c r="F66" s="103">
        <f>F52+F56+F61+F62+F63+F64</f>
        <v>12488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286</v>
      </c>
      <c r="D85" s="104">
        <f>SUM(D86:D90)+D94</f>
        <v>286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D87</f>
        <v>284</v>
      </c>
      <c r="D87" s="108">
        <v>284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D89</f>
        <v>0</v>
      </c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D93</f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D94</f>
        <v>0</v>
      </c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D95</f>
        <v>1494</v>
      </c>
      <c r="D95" s="108">
        <v>1494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1780</v>
      </c>
      <c r="D96" s="104">
        <f>D85+D80+D75+D71+D95</f>
        <v>1780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11559</v>
      </c>
      <c r="D97" s="104">
        <f>D96+D68+D66</f>
        <v>1780</v>
      </c>
      <c r="E97" s="104">
        <f>E96+E68+E66</f>
        <v>9779</v>
      </c>
      <c r="F97" s="104">
        <f>F96+F68+F66</f>
        <v>12488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873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Агро Финанс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175038005</v>
      </c>
    </row>
    <row r="5" spans="1:9" ht="15">
      <c r="A5" s="501" t="s">
        <v>5</v>
      </c>
      <c r="B5" s="625">
        <f>'справка №1-БАЛАНС'!E5</f>
        <v>41090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F160" sqref="F16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tr">
        <f>'справка №1-БАЛАНС'!E3</f>
        <v>Агро Финанс АДСИЦ</v>
      </c>
      <c r="C5" s="631"/>
      <c r="D5" s="631"/>
      <c r="E5" s="570" t="s">
        <v>2</v>
      </c>
      <c r="F5" s="451">
        <f>'справка №1-БАЛАНС'!H3</f>
        <v>175038005</v>
      </c>
    </row>
    <row r="6" spans="1:13" ht="15" customHeight="1">
      <c r="A6" s="27" t="s">
        <v>823</v>
      </c>
      <c r="B6" s="632">
        <f>'справка №1-БАЛАНС'!E5</f>
        <v>41090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3" t="s">
        <v>850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858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z_paskaleva</cp:lastModifiedBy>
  <cp:lastPrinted>2012-07-23T12:03:08Z</cp:lastPrinted>
  <dcterms:created xsi:type="dcterms:W3CDTF">2000-06-29T12:02:40Z</dcterms:created>
  <dcterms:modified xsi:type="dcterms:W3CDTF">2012-07-23T12:04:16Z</dcterms:modified>
  <cp:category/>
  <cp:version/>
  <cp:contentType/>
  <cp:contentStatus/>
</cp:coreProperties>
</file>