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2"/>
  </bookViews>
  <sheets>
    <sheet name="справка _ 1ДФ_БАЛАНС" sheetId="1" r:id="rId1"/>
    <sheet name="справка _ 2ДФ_ОТЧЕТ ЗА ДОХОДИТЕ" sheetId="2" r:id="rId2"/>
    <sheet name="справка _ 3ДФ_ОПП" sheetId="3" r:id="rId3"/>
    <sheet name="справка _ 4ДФ_ОСК" sheetId="4" r:id="rId4"/>
    <sheet name="справка _ 5ДФ" sheetId="5" r:id="rId5"/>
    <sheet name="справка _ 6ДФ" sheetId="6" r:id="rId6"/>
    <sheet name="справка _7ДФ" sheetId="7" r:id="rId7"/>
    <sheet name="справка _ 8ДФ" sheetId="8" r:id="rId8"/>
    <sheet name="справка Nо9 ДФ" sheetId="9" r:id="rId9"/>
  </sheets>
  <definedNames>
    <definedName name="_xlnm.Print_Titles" localSheetId="0">'справка _ 1ДФ_БАЛАНС'!$8:$8</definedName>
    <definedName name="_xlnm.Print_Titles" localSheetId="1">'справка _ 2ДФ_ОТЧЕТ ЗА ДОХОДИТЕ'!$11:$11</definedName>
    <definedName name="_xlnm.Print_Area" localSheetId="2">'справка _ 3ДФ_ОПП'!$A$1:$G$42</definedName>
    <definedName name="_xlnm.Print_Titles" localSheetId="2">'справка _ 3ДФ_ОПП'!$12:$12</definedName>
    <definedName name="_xlnm.Print_Titles" localSheetId="3">'справка _ 4ДФ_ОСК'!$12:$12</definedName>
    <definedName name="_xlnm.Print_Titles" localSheetId="4">'справка _ 5ДФ'!$12:$12</definedName>
    <definedName name="_xlnm.Print_Titles" localSheetId="6">'справка _7ДФ'!$11:$16</definedName>
  </definedNames>
  <calcPr fullCalcOnLoad="1"/>
</workbook>
</file>

<file path=xl/sharedStrings.xml><?xml version="1.0" encoding="utf-8"?>
<sst xmlns="http://schemas.openxmlformats.org/spreadsheetml/2006/main" count="536" uniqueCount="349">
  <si>
    <t xml:space="preserve">Справка №1 ИД </t>
  </si>
  <si>
    <t xml:space="preserve"> СЧЕТОВОДЕН  БАЛАНС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</si>
  <si>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: АГРО ФИНАНС АДСИЦ</t>
    </r>
  </si>
  <si>
    <t>ЕИК по БУЛСТАТ:175 038 005</t>
  </si>
  <si>
    <t>Отчетен период: 30.06.2007 г.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</si>
  <si>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</si>
  <si>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</si>
  <si>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</si>
  <si>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</si>
  <si>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</si>
  <si>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</si>
  <si>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</si>
  <si>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</si>
  <si>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</si>
  <si>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>I. ИНВЕСТИЦИОННИ ИМОТИ</t>
  </si>
  <si>
    <t>I. ОСНОВЕН КАПИТАЛ</t>
  </si>
  <si>
    <t>II.ДЪЛГОТРАЙНИ МАТЕРИАЛНИ АКТИВИ</t>
  </si>
  <si>
    <t>II. РЕЗЕРВИ</t>
  </si>
  <si>
    <t>1. Машини и съоръжения</t>
  </si>
  <si>
    <t>1. Премийни резерви при емитиране на акции</t>
  </si>
  <si>
    <t>2.Транспортни средства</t>
  </si>
  <si>
    <t xml:space="preserve">2. Резерви от последващи оценки на активи </t>
  </si>
  <si>
    <t>3.Други</t>
  </si>
  <si>
    <t>Общо за група IІ</t>
  </si>
  <si>
    <t>Общо за групата II</t>
  </si>
  <si>
    <t>III. ФИНАНСОВ РЕЗУЛТАТ</t>
  </si>
  <si>
    <t>III.НЕМАТЕРИАЛНИ АКТИВИ</t>
  </si>
  <si>
    <t>1. Натрупана печалба (загуба), в т.ч.:</t>
  </si>
  <si>
    <t>1.Програмни продукти</t>
  </si>
  <si>
    <t>неразпределена печалба</t>
  </si>
  <si>
    <t>2.Други нематериални активи</t>
  </si>
  <si>
    <t>непокрита загуба</t>
  </si>
  <si>
    <t>Общо за групата III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</si>
  <si>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</si>
  <si>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</si>
  <si>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</si>
  <si>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</si>
  <si>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</si>
  <si>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</si>
  <si>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I.Материални запаси</t>
  </si>
  <si>
    <t>I. ТЕКУЩИ ЗАДЪЛЖЕНИЯ</t>
  </si>
  <si>
    <t>1.Материали</t>
  </si>
  <si>
    <t>1. Задължения към обслужващото дружество</t>
  </si>
  <si>
    <t>Общо за група I</t>
  </si>
  <si>
    <t>2. Задължения към финансови предприятия, в т.ч.:</t>
  </si>
  <si>
    <t>II. ТЪРГОВСКИ И ДРУГИ ВЗЕМАНИЯ</t>
  </si>
  <si>
    <t>към банки - банка депозитар</t>
  </si>
  <si>
    <t>1. Вземания от клиенти и доставчици</t>
  </si>
  <si>
    <t>3. Задължения към доставчици</t>
  </si>
  <si>
    <t>2. Предоставени аванси</t>
  </si>
  <si>
    <t>4. Задължения към персонала</t>
  </si>
  <si>
    <t>5. Данъчни задължения</t>
  </si>
  <si>
    <t>Общо за група ІІ</t>
  </si>
  <si>
    <t>6. Задължения към осигурителни предприятия</t>
  </si>
  <si>
    <t>III. ПАРИЧНИ СРЕДСТВА</t>
  </si>
  <si>
    <t>7. Други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</si>
  <si>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</si>
  <si>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</si>
  <si>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</si>
  <si>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</si>
  <si>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</si>
  <si>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>Общо за група III</t>
  </si>
  <si>
    <t>ІV. РАЗХОДИ ЗА БЪДЕЩИ ПЕРИОДИ</t>
  </si>
  <si>
    <t>ОБЩО ЗА РАЗДЕЛ Б</t>
  </si>
  <si>
    <t>СУМА НА АКТИВА</t>
  </si>
  <si>
    <t>СУМА НА ПАСИВА</t>
  </si>
  <si>
    <t>Дата: 23.07.2007</t>
  </si>
  <si>
    <t>Гл.счетоводител: Елеонора Стоева</t>
  </si>
  <si>
    <t>Ръководител: Огнян Калев</t>
  </si>
  <si>
    <t>Справка №2 ИД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</si>
  <si>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</si>
  <si>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</si>
  <si>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</si>
  <si>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</si>
  <si>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</si>
  <si>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</si>
  <si>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</si>
  <si>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І. Приходи от дейността</t>
  </si>
  <si>
    <t>1. Разходи за материали</t>
  </si>
  <si>
    <t>1. Приходи от инвестиционни имоти</t>
  </si>
  <si>
    <t>2. Разходи за външни услуги</t>
  </si>
  <si>
    <t>2. Други</t>
  </si>
  <si>
    <t xml:space="preserve">3. Разходи за амортизация </t>
  </si>
  <si>
    <t>4. Разходи за заплати и осигуровки</t>
  </si>
  <si>
    <t>6.Други</t>
  </si>
  <si>
    <t>Общо за група І</t>
  </si>
  <si>
    <t>ІІ. Финансови разходи</t>
  </si>
  <si>
    <t>ІІ. Финансови приходи</t>
  </si>
  <si>
    <t>1. Други финансови разходи</t>
  </si>
  <si>
    <t>1. Други финансови приходи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</si>
  <si>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</si>
  <si>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</si>
  <si>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</si>
  <si>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</si>
  <si>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</si>
  <si>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</si>
  <si>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</si>
  <si>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</si>
  <si>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</si>
  <si>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</si>
  <si>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</si>
  <si>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</si>
  <si>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</si>
  <si>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</si>
  <si>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</si>
  <si>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</si>
  <si>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</si>
  <si>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№З ИД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</si>
  <si>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</si>
  <si>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</si>
  <si>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</si>
  <si>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</si>
  <si>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</si>
  <si>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</si>
  <si>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инвестиционни имоти</t>
  </si>
  <si>
    <t>Лихви, комисиони и др. подобни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</si>
  <si>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</si>
  <si>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</si>
  <si>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</si>
  <si>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</si>
  <si>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</si>
  <si>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</si>
  <si>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</si>
  <si>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</si>
  <si>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</si>
  <si>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</si>
  <si>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Парични потоци,свързани с емитиране на ценни книжа</t>
  </si>
  <si>
    <t>Парични потоци, свързани с получени  заеми</t>
  </si>
  <si>
    <t>Лихви, комисиони, дивиденти и др. подобни</t>
  </si>
  <si>
    <t>Положителни и отрицателни валутни курсови разлики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</si>
  <si>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</si>
  <si>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</si>
  <si>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</si>
  <si>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</si>
  <si>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</si>
  <si>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</si>
  <si>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</si>
  <si>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</si>
  <si>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</si>
  <si>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</si>
  <si>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</si>
  <si>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</si>
  <si>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</si>
  <si>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</si>
  <si>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</si>
  <si>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</si>
  <si>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</si>
  <si>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</si>
  <si>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</si>
  <si>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</si>
  <si>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</si>
  <si>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</si>
  <si>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</si>
  <si>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</si>
  <si>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</si>
  <si>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</si>
  <si>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</si>
  <si>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</si>
  <si>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</si>
  <si>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</si>
  <si>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</si>
  <si>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</si>
  <si>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</si>
  <si>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</si>
  <si>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</si>
  <si>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</si>
  <si>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</si>
  <si>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</si>
  <si>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</si>
  <si>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</si>
  <si>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</si>
  <si>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Записване на акционерен капитал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</si>
  <si>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</si>
  <si>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</si>
  <si>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</si>
  <si>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</si>
  <si>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</si>
  <si>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</si>
  <si>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</si>
  <si>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</si>
  <si>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</si>
  <si>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</si>
  <si>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</si>
  <si>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</si>
  <si>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</si>
  <si>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</si>
  <si>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</si>
  <si>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</si>
  <si>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</si>
  <si>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</si>
  <si>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</si>
  <si>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</si>
  <si>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І. Имоти, машини, съоражене, и оборудване</t>
  </si>
  <si>
    <t>1. Сгради</t>
  </si>
  <si>
    <t>2. Машини и оборудване</t>
  </si>
  <si>
    <t>3. Транспорни средства</t>
  </si>
  <si>
    <t>4. Други</t>
  </si>
  <si>
    <t>Обща сума І:</t>
  </si>
  <si>
    <t>II.Инвестиционни имоти</t>
  </si>
  <si>
    <t>ІІІ. Нематериални активи</t>
  </si>
  <si>
    <t>1.Права върху собственост</t>
  </si>
  <si>
    <t>2.Програмни продукти</t>
  </si>
  <si>
    <t>Обща сума IIІ:</t>
  </si>
  <si>
    <t xml:space="preserve">ІV. Финансови активи 
</t>
  </si>
  <si>
    <t>1. Капиталови ценни книжа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</si>
  <si>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</si>
  <si>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</si>
  <si>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</si>
  <si>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</si>
  <si>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ІV:</t>
  </si>
  <si>
    <t>Общ сбор ( I+ II+ III+IV)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</si>
  <si>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</si>
  <si>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</si>
  <si>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</si>
  <si>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</si>
  <si>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</si>
  <si>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</si>
  <si>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</si>
  <si>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</si>
  <si>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</si>
  <si>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</si>
  <si>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</si>
  <si>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</si>
  <si>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</si>
  <si>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</si>
  <si>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</si>
  <si>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</si>
  <si>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</si>
  <si>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</si>
  <si>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</si>
  <si>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</si>
  <si>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</si>
  <si>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</si>
  <si>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</si>
  <si>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</si>
  <si>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</si>
  <si>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</si>
  <si>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</si>
  <si>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</si>
  <si>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</si>
  <si>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</si>
  <si>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</si>
  <si>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</si>
  <si>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</si>
  <si>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</si>
  <si>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</si>
  <si>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</si>
  <si>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</si>
  <si>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</si>
  <si>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</si>
  <si>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</si>
  <si>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</si>
  <si>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</si>
  <si>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</si>
  <si>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</si>
  <si>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</si>
  <si>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</si>
  <si>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обслужващото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</si>
  <si>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</si>
  <si>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</si>
  <si>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</si>
  <si>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</si>
  <si>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</si>
  <si>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</si>
  <si>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</si>
  <si>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</si>
  <si>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</si>
  <si>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</si>
  <si>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</si>
  <si>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</si>
  <si>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</si>
  <si>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</si>
  <si>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</si>
  <si>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</si>
  <si>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</si>
  <si>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</si>
  <si>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</si>
  <si>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</si>
  <si>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</si>
  <si>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</si>
  <si>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</si>
  <si>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</si>
  <si>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</si>
  <si>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</si>
  <si>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</si>
  <si>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</si>
  <si>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</si>
  <si>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</si>
  <si>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</si>
  <si>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</si>
  <si>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</si>
  <si>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</si>
  <si>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</si>
  <si>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</si>
  <si>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</si>
  <si>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</si>
  <si>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>2. Облигации</t>
  </si>
  <si>
    <t>общински</t>
  </si>
  <si>
    <t>3. Държавни ценни книжа</t>
  </si>
  <si>
    <t xml:space="preserve">4. Други </t>
  </si>
  <si>
    <t>Обща сума раздел А</t>
  </si>
  <si>
    <t>Б. Текущи финансови активи</t>
  </si>
  <si>
    <t>2. Изкупени собствени акции</t>
  </si>
  <si>
    <t>3. Облигации</t>
  </si>
  <si>
    <t>4.Изкупени собствени облигации</t>
  </si>
  <si>
    <t>5. Държавни ценни книжа</t>
  </si>
  <si>
    <t>4. Други финансови инструменти, в т.ч.:</t>
  </si>
  <si>
    <t>Обща сума по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</si>
  <si>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</si>
  <si>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Справка №8 ИД</t>
  </si>
  <si>
    <t xml:space="preserve"> за инвестициите в дъщерни,смесени,асоциирани и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</si>
  <si>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</si>
  <si>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</si>
  <si>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</si>
  <si>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</si>
  <si>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</si>
  <si>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</si>
  <si>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Инвестиции в дъщерни предприятия</t>
  </si>
  <si>
    <t>Обща сума по I</t>
  </si>
  <si>
    <t>IІ. Инвестиции в смесени предприятия</t>
  </si>
  <si>
    <t>Обща сума по II</t>
  </si>
  <si>
    <t>ІII. Инвестиции в асоциирани предприятия</t>
  </si>
  <si>
    <t>Обща сума по III</t>
  </si>
  <si>
    <t>ІV. Инвестиции в други предприятия</t>
  </si>
  <si>
    <t>Обща сума по IV</t>
  </si>
  <si>
    <t>Обща сума за страната(I + II+III+IV)</t>
  </si>
  <si>
    <t>Б. В чужбина</t>
  </si>
  <si>
    <t>Обща сума за чужбина(I + II+III+IV)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</si>
  <si>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</si>
  <si>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</si>
  <si>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</si>
  <si>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</si>
  <si>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</si>
  <si>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</si>
  <si>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</si>
  <si>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</si>
  <si>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</si>
  <si>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3. Лихви по дългови ценни книжа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</si>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</sst>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#,##0.00"/>
    <numFmt numFmtId="168" formatCode="0.00"/>
    <numFmt numFmtId="169" formatCode="0.00%"/>
  </numFmts>
  <fonts count="18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29">
    <xf numFmtId="164" fontId="0" fillId="0" borderId="0" xfId="0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0" applyNumberFormat="1" applyFont="1" applyBorder="1" applyAlignment="1">
      <alignment vertical="center" wrapText="1"/>
    </xf>
    <xf numFmtId="165" fontId="5" fillId="0" borderId="0" xfId="22" applyNumberFormat="1" applyFont="1" applyBorder="1" applyAlignment="1" applyProtection="1">
      <alignment horizontal="center" vertical="center" wrapText="1"/>
      <protection locked="0"/>
    </xf>
    <xf numFmtId="166" fontId="5" fillId="0" borderId="0" xfId="22" applyNumberFormat="1" applyFont="1" applyAlignment="1" applyProtection="1">
      <alignment horizontal="center" vertical="center" wrapText="1"/>
      <protection locked="0"/>
    </xf>
    <xf numFmtId="165" fontId="5" fillId="0" borderId="0" xfId="22" applyNumberFormat="1" applyFont="1" applyBorder="1" applyAlignment="1" applyProtection="1">
      <alignment horizontal="left" vertical="center" wrapText="1"/>
      <protection locked="0"/>
    </xf>
    <xf numFmtId="166" fontId="6" fillId="0" borderId="0" xfId="22" applyNumberFormat="1" applyFont="1" applyAlignment="1" applyProtection="1">
      <alignment horizontal="center" vertical="center" wrapText="1"/>
      <protection locked="0"/>
    </xf>
    <xf numFmtId="166" fontId="5" fillId="0" borderId="0" xfId="22" applyNumberFormat="1" applyFont="1" applyBorder="1" applyAlignment="1" applyProtection="1">
      <alignment horizontal="left" vertical="center" wrapText="1"/>
      <protection locked="0"/>
    </xf>
    <xf numFmtId="165" fontId="7" fillId="0" borderId="0" xfId="22" applyNumberFormat="1" applyFont="1" applyBorder="1" applyAlignment="1" applyProtection="1">
      <alignment horizontal="left" vertical="center" wrapText="1"/>
      <protection locked="0"/>
    </xf>
    <xf numFmtId="166" fontId="5" fillId="0" borderId="0" xfId="22" applyNumberFormat="1" applyFont="1" applyBorder="1" applyAlignment="1" applyProtection="1">
      <alignment horizontal="center" vertical="center" wrapText="1"/>
      <protection locked="0"/>
    </xf>
    <xf numFmtId="165" fontId="3" fillId="0" borderId="0" xfId="22" applyNumberFormat="1" applyFont="1" applyAlignment="1" applyProtection="1">
      <alignment horizontal="center" vertical="center" wrapText="1"/>
      <protection locked="0"/>
    </xf>
    <xf numFmtId="166" fontId="3" fillId="0" borderId="0" xfId="0" applyNumberFormat="1" applyFont="1" applyAlignment="1">
      <alignment vertical="center" wrapText="1"/>
    </xf>
    <xf numFmtId="166" fontId="5" fillId="0" borderId="0" xfId="23" applyNumberFormat="1" applyFont="1" applyAlignment="1" applyProtection="1">
      <alignment horizontal="center" vertical="center" wrapText="1"/>
      <protection locked="0"/>
    </xf>
    <xf numFmtId="165" fontId="5" fillId="0" borderId="0" xfId="23" applyNumberFormat="1" applyFont="1" applyAlignment="1" applyProtection="1">
      <alignment horizontal="center" vertical="center" wrapText="1"/>
      <protection locked="0"/>
    </xf>
    <xf numFmtId="165" fontId="5" fillId="0" borderId="1" xfId="22" applyNumberFormat="1" applyFont="1" applyBorder="1" applyAlignment="1" applyProtection="1">
      <alignment horizontal="center" vertical="center" wrapText="1"/>
      <protection/>
    </xf>
    <xf numFmtId="166" fontId="5" fillId="0" borderId="1" xfId="22" applyNumberFormat="1" applyFont="1" applyBorder="1" applyAlignment="1" applyProtection="1">
      <alignment horizontal="center" vertical="center" wrapText="1"/>
      <protection/>
    </xf>
    <xf numFmtId="165" fontId="9" fillId="2" borderId="1" xfId="22" applyNumberFormat="1" applyFont="1" applyFill="1" applyBorder="1" applyAlignment="1" applyProtection="1">
      <alignment horizontal="left" vertical="top" wrapText="1"/>
      <protection/>
    </xf>
    <xf numFmtId="166" fontId="3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7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6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5" fontId="7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/>
    </xf>
    <xf numFmtId="166" fontId="3" fillId="0" borderId="0" xfId="0" applyNumberFormat="1" applyFont="1" applyAlignment="1">
      <alignment wrapText="1"/>
    </xf>
    <xf numFmtId="165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left"/>
    </xf>
    <xf numFmtId="165" fontId="7" fillId="0" borderId="0" xfId="22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>
      <alignment vertical="center" wrapText="1"/>
    </xf>
    <xf numFmtId="165" fontId="6" fillId="0" borderId="0" xfId="22" applyNumberFormat="1" applyFont="1" applyAlignment="1" applyProtection="1">
      <alignment horizontal="center" vertical="center" wrapText="1"/>
      <protection locked="0"/>
    </xf>
    <xf numFmtId="165" fontId="11" fillId="0" borderId="0" xfId="22" applyNumberFormat="1" applyFont="1" applyBorder="1" applyAlignment="1" applyProtection="1">
      <alignment vertical="top" wrapText="1"/>
      <protection locked="0"/>
    </xf>
    <xf numFmtId="165" fontId="11" fillId="0" borderId="0" xfId="24" applyNumberFormat="1" applyFont="1" applyBorder="1" applyAlignment="1" applyProtection="1">
      <alignment horizontal="center"/>
      <protection locked="0"/>
    </xf>
    <xf numFmtId="165" fontId="12" fillId="0" borderId="0" xfId="24" applyNumberFormat="1" applyFont="1" applyBorder="1" applyAlignment="1" applyProtection="1">
      <alignment/>
      <protection locked="0"/>
    </xf>
    <xf numFmtId="165" fontId="12" fillId="0" borderId="0" xfId="24" applyNumberFormat="1" applyFont="1" applyBorder="1" applyAlignment="1" applyProtection="1">
      <alignment wrapText="1"/>
      <protection locked="0"/>
    </xf>
    <xf numFmtId="165" fontId="6" fillId="0" borderId="0" xfId="22" applyNumberFormat="1" applyFont="1" applyAlignment="1" applyProtection="1">
      <alignment vertical="top" wrapText="1"/>
      <protection locked="0"/>
    </xf>
    <xf numFmtId="165" fontId="11" fillId="0" borderId="0" xfId="24" applyNumberFormat="1" applyFont="1" applyBorder="1" applyAlignment="1" applyProtection="1">
      <alignment horizontal="center" vertical="center" wrapText="1"/>
      <protection/>
    </xf>
    <xf numFmtId="165" fontId="12" fillId="0" borderId="0" xfId="24" applyNumberFormat="1" applyFont="1" applyBorder="1" applyProtection="1">
      <alignment/>
      <protection locked="0"/>
    </xf>
    <xf numFmtId="165" fontId="12" fillId="0" borderId="0" xfId="24" applyNumberFormat="1" applyFont="1" applyProtection="1">
      <alignment/>
      <protection locked="0"/>
    </xf>
    <xf numFmtId="165" fontId="11" fillId="0" borderId="0" xfId="24" applyNumberFormat="1" applyFont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/>
    </xf>
    <xf numFmtId="165" fontId="7" fillId="0" borderId="1" xfId="24" applyNumberFormat="1" applyFont="1" applyBorder="1" applyAlignment="1" applyProtection="1">
      <alignment horizontal="center" vertical="center" wrapText="1"/>
      <protection/>
    </xf>
    <xf numFmtId="165" fontId="11" fillId="0" borderId="1" xfId="24" applyNumberFormat="1" applyFont="1" applyBorder="1" applyAlignment="1" applyProtection="1">
      <alignment horizontal="center" vertical="center" wrapText="1"/>
      <protection/>
    </xf>
    <xf numFmtId="165" fontId="11" fillId="0" borderId="1" xfId="24" applyNumberFormat="1" applyFont="1" applyBorder="1" applyAlignment="1" applyProtection="1">
      <alignment vertical="center" wrapText="1"/>
      <protection/>
    </xf>
    <xf numFmtId="166" fontId="7" fillId="0" borderId="1" xfId="24" applyNumberFormat="1" applyFont="1" applyBorder="1" applyAlignment="1" applyProtection="1">
      <alignment vertical="center"/>
      <protection/>
    </xf>
    <xf numFmtId="166" fontId="3" fillId="0" borderId="1" xfId="24" applyNumberFormat="1" applyFont="1" applyBorder="1" applyProtection="1">
      <alignment/>
      <protection/>
    </xf>
    <xf numFmtId="165" fontId="11" fillId="0" borderId="1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2" fillId="2" borderId="1" xfId="0" applyNumberFormat="1" applyFont="1" applyFill="1" applyBorder="1" applyAlignment="1">
      <alignment wrapText="1"/>
    </xf>
    <xf numFmtId="165" fontId="12" fillId="0" borderId="1" xfId="0" applyNumberFormat="1" applyFont="1" applyBorder="1" applyAlignment="1">
      <alignment horizontal="left" wrapText="1"/>
    </xf>
    <xf numFmtId="165" fontId="12" fillId="0" borderId="0" xfId="0" applyNumberFormat="1" applyFont="1" applyBorder="1" applyAlignment="1">
      <alignment wrapText="1"/>
    </xf>
    <xf numFmtId="165" fontId="12" fillId="0" borderId="0" xfId="0" applyNumberFormat="1" applyFont="1" applyAlignment="1">
      <alignment wrapText="1"/>
    </xf>
    <xf numFmtId="165" fontId="12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wrapText="1"/>
    </xf>
    <xf numFmtId="165" fontId="1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center" wrapText="1"/>
    </xf>
    <xf numFmtId="164" fontId="12" fillId="0" borderId="0" xfId="23" applyFont="1" applyAlignment="1" applyProtection="1">
      <alignment wrapText="1"/>
      <protection locked="0"/>
    </xf>
    <xf numFmtId="165" fontId="12" fillId="0" borderId="0" xfId="23" applyNumberFormat="1" applyFont="1" applyAlignment="1" applyProtection="1">
      <alignment wrapText="1"/>
      <protection locked="0"/>
    </xf>
    <xf numFmtId="165" fontId="12" fillId="0" borderId="0" xfId="23" applyNumberFormat="1" applyFont="1" applyFill="1" applyAlignment="1" applyProtection="1">
      <alignment wrapText="1"/>
      <protection locked="0"/>
    </xf>
    <xf numFmtId="164" fontId="5" fillId="0" borderId="0" xfId="23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vertical="center"/>
    </xf>
    <xf numFmtId="165" fontId="3" fillId="0" borderId="0" xfId="22" applyNumberFormat="1" applyFont="1" applyBorder="1" applyAlignment="1" applyProtection="1">
      <alignment horizontal="center" vertical="center" wrapText="1"/>
      <protection locked="0"/>
    </xf>
    <xf numFmtId="164" fontId="11" fillId="0" borderId="0" xfId="23" applyFont="1" applyBorder="1" applyAlignment="1" applyProtection="1">
      <alignment horizontal="center" vertical="center" wrapText="1"/>
      <protection locked="0"/>
    </xf>
    <xf numFmtId="165" fontId="11" fillId="0" borderId="0" xfId="23" applyNumberFormat="1" applyFont="1" applyBorder="1" applyAlignment="1" applyProtection="1">
      <alignment vertical="center" wrapText="1"/>
      <protection locked="0"/>
    </xf>
    <xf numFmtId="165" fontId="11" fillId="0" borderId="0" xfId="23" applyNumberFormat="1" applyFont="1" applyFill="1" applyBorder="1" applyAlignment="1" applyProtection="1">
      <alignment vertical="center" wrapText="1"/>
      <protection locked="0"/>
    </xf>
    <xf numFmtId="165" fontId="5" fillId="0" borderId="0" xfId="23" applyNumberFormat="1" applyFont="1" applyAlignment="1" applyProtection="1">
      <alignment vertical="center" wrapText="1"/>
      <protection locked="0"/>
    </xf>
    <xf numFmtId="165" fontId="6" fillId="0" borderId="0" xfId="22" applyNumberFormat="1" applyFont="1" applyAlignment="1" applyProtection="1">
      <alignment vertical="center" wrapText="1"/>
      <protection locked="0"/>
    </xf>
    <xf numFmtId="164" fontId="7" fillId="0" borderId="0" xfId="22" applyFont="1" applyBorder="1" applyAlignment="1" applyProtection="1">
      <alignment vertical="top" wrapText="1"/>
      <protection locked="0"/>
    </xf>
    <xf numFmtId="165" fontId="11" fillId="0" borderId="0" xfId="22" applyNumberFormat="1" applyFont="1" applyFill="1" applyBorder="1" applyAlignment="1" applyProtection="1">
      <alignment vertical="top" wrapText="1"/>
      <protection locked="0"/>
    </xf>
    <xf numFmtId="165" fontId="7" fillId="0" borderId="0" xfId="0" applyNumberFormat="1" applyFont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vertical="center" wrapText="1"/>
    </xf>
    <xf numFmtId="164" fontId="11" fillId="0" borderId="0" xfId="0" applyFont="1" applyAlignment="1">
      <alignment/>
    </xf>
    <xf numFmtId="164" fontId="7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7" fillId="2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4" fontId="7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165" fontId="3" fillId="0" borderId="0" xfId="0" applyNumberFormat="1" applyFont="1" applyBorder="1" applyAlignment="1">
      <alignment vertical="top"/>
    </xf>
    <xf numFmtId="164" fontId="3" fillId="0" borderId="0" xfId="0" applyFont="1" applyBorder="1" applyAlignment="1">
      <alignment horizontal="left" vertical="top" wrapText="1"/>
    </xf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8" fontId="3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vertical="center"/>
    </xf>
    <xf numFmtId="164" fontId="5" fillId="0" borderId="0" xfId="25" applyFont="1" applyFill="1" applyBorder="1" applyAlignment="1">
      <alignment horizontal="center" vertical="top" wrapText="1"/>
      <protection/>
    </xf>
    <xf numFmtId="164" fontId="5" fillId="0" borderId="0" xfId="25" applyFont="1" applyFill="1" applyAlignment="1">
      <alignment horizontal="center" vertical="top" wrapText="1"/>
      <protection/>
    </xf>
    <xf numFmtId="164" fontId="11" fillId="0" borderId="0" xfId="25" applyFont="1" applyFill="1" applyAlignment="1">
      <alignment horizontal="left" vertical="top"/>
      <protection/>
    </xf>
    <xf numFmtId="164" fontId="12" fillId="0" borderId="0" xfId="25" applyFont="1" applyFill="1" applyAlignment="1">
      <alignment horizontal="left" vertical="top"/>
      <protection/>
    </xf>
    <xf numFmtId="164" fontId="3" fillId="0" borderId="0" xfId="0" applyFont="1" applyAlignment="1">
      <alignment vertical="center" wrapText="1"/>
    </xf>
    <xf numFmtId="164" fontId="5" fillId="0" borderId="0" xfId="23" applyFont="1" applyAlignment="1" applyProtection="1">
      <alignment horizontal="center" vertical="center" wrapText="1"/>
      <protection locked="0"/>
    </xf>
    <xf numFmtId="164" fontId="6" fillId="0" borderId="0" xfId="22" applyFont="1" applyAlignment="1" applyProtection="1">
      <alignment horizontal="center" vertical="center" wrapText="1"/>
      <protection locked="0"/>
    </xf>
    <xf numFmtId="164" fontId="11" fillId="0" borderId="2" xfId="22" applyFont="1" applyFill="1" applyBorder="1" applyAlignment="1" applyProtection="1">
      <alignment horizontal="left" vertical="top" wrapText="1"/>
      <protection locked="0"/>
    </xf>
    <xf numFmtId="164" fontId="11" fillId="0" borderId="0" xfId="25" applyFont="1" applyFill="1" applyBorder="1" applyAlignment="1">
      <alignment horizontal="left" vertical="top" wrapText="1"/>
      <protection/>
    </xf>
    <xf numFmtId="164" fontId="7" fillId="0" borderId="0" xfId="23" applyFont="1" applyFill="1" applyAlignment="1">
      <alignment horizontal="center" vertical="top" wrapText="1"/>
      <protection/>
    </xf>
    <xf numFmtId="164" fontId="7" fillId="0" borderId="1" xfId="25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>
      <alignment horizontal="center" vertical="top" wrapText="1"/>
      <protection/>
    </xf>
    <xf numFmtId="164" fontId="3" fillId="0" borderId="0" xfId="0" applyFont="1" applyAlignment="1">
      <alignment horizontal="center"/>
    </xf>
    <xf numFmtId="164" fontId="7" fillId="0" borderId="1" xfId="25" applyFont="1" applyFill="1" applyBorder="1" applyAlignment="1">
      <alignment horizontal="left" vertical="top" wrapText="1"/>
      <protection/>
    </xf>
    <xf numFmtId="166" fontId="3" fillId="0" borderId="1" xfId="25" applyNumberFormat="1" applyFont="1" applyFill="1" applyBorder="1" applyAlignment="1" applyProtection="1">
      <alignment horizontal="right" vertical="top"/>
      <protection/>
    </xf>
    <xf numFmtId="166" fontId="3" fillId="0" borderId="1" xfId="25" applyNumberFormat="1" applyFont="1" applyFill="1" applyBorder="1" applyAlignment="1" applyProtection="1">
      <alignment horizontal="right" vertical="top"/>
      <protection locked="0"/>
    </xf>
    <xf numFmtId="164" fontId="3" fillId="0" borderId="1" xfId="25" applyFont="1" applyFill="1" applyBorder="1" applyAlignment="1">
      <alignment horizontal="left" vertical="top" wrapText="1"/>
      <protection/>
    </xf>
    <xf numFmtId="164" fontId="7" fillId="2" borderId="1" xfId="25" applyFont="1" applyFill="1" applyBorder="1" applyAlignment="1">
      <alignment horizontal="left" vertical="top" wrapText="1"/>
      <protection/>
    </xf>
    <xf numFmtId="164" fontId="11" fillId="0" borderId="0" xfId="25" applyFont="1" applyFill="1" applyBorder="1" applyAlignment="1" applyProtection="1">
      <alignment horizontal="left" vertical="top" wrapText="1"/>
      <protection locked="0"/>
    </xf>
    <xf numFmtId="166" fontId="12" fillId="0" borderId="0" xfId="25" applyNumberFormat="1" applyFont="1" applyFill="1" applyBorder="1" applyAlignment="1" applyProtection="1">
      <alignment horizontal="left" vertical="top"/>
      <protection locked="0"/>
    </xf>
    <xf numFmtId="164" fontId="12" fillId="0" borderId="0" xfId="25" applyFont="1" applyFill="1" applyBorder="1" applyAlignment="1" applyProtection="1">
      <alignment horizontal="left" vertical="top"/>
      <protection locked="0"/>
    </xf>
    <xf numFmtId="164" fontId="3" fillId="0" borderId="0" xfId="0" applyFont="1" applyBorder="1" applyAlignment="1">
      <alignment horizontal="left" vertical="top"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12" fillId="0" borderId="0" xfId="21" applyFont="1">
      <alignment/>
      <protection/>
    </xf>
    <xf numFmtId="164" fontId="4" fillId="0" borderId="0" xfId="21" applyFont="1" applyBorder="1" applyAlignment="1">
      <alignment/>
      <protection/>
    </xf>
    <xf numFmtId="164" fontId="11" fillId="0" borderId="0" xfId="20" applyFont="1" applyAlignment="1" applyProtection="1">
      <alignment horizontal="center" vertical="center"/>
      <protection locked="0"/>
    </xf>
    <xf numFmtId="164" fontId="3" fillId="0" borderId="0" xfId="0" applyFont="1" applyAlignment="1">
      <alignment horizontal="center" vertical="center"/>
    </xf>
    <xf numFmtId="164" fontId="5" fillId="0" borderId="0" xfId="20" applyFont="1" applyAlignment="1" applyProtection="1">
      <alignment horizontal="center" vertical="center"/>
      <protection locked="0"/>
    </xf>
    <xf numFmtId="164" fontId="6" fillId="0" borderId="0" xfId="0" applyFont="1" applyAlignment="1">
      <alignment horizontal="center" vertical="center"/>
    </xf>
    <xf numFmtId="164" fontId="11" fillId="0" borderId="0" xfId="20" applyFont="1" applyAlignment="1" applyProtection="1">
      <alignment horizontal="center"/>
      <protection locked="0"/>
    </xf>
    <xf numFmtId="164" fontId="5" fillId="0" borderId="0" xfId="20" applyFont="1" applyBorder="1" applyAlignment="1" applyProtection="1">
      <alignment horizontal="center" vertical="center" wrapText="1"/>
      <protection locked="0"/>
    </xf>
    <xf numFmtId="164" fontId="12" fillId="0" borderId="0" xfId="21" applyFont="1" applyProtection="1">
      <alignment/>
      <protection locked="0"/>
    </xf>
    <xf numFmtId="165" fontId="7" fillId="0" borderId="0" xfId="20" applyNumberFormat="1" applyFont="1" applyBorder="1" applyAlignment="1" applyProtection="1">
      <alignment vertical="top" wrapText="1"/>
      <protection locked="0"/>
    </xf>
    <xf numFmtId="164" fontId="12" fillId="0" borderId="0" xfId="20" applyFont="1" applyBorder="1" applyAlignment="1" applyProtection="1">
      <alignment vertical="top" wrapText="1"/>
      <protection locked="0"/>
    </xf>
    <xf numFmtId="164" fontId="6" fillId="0" borderId="0" xfId="22" applyFont="1" applyAlignment="1" applyProtection="1">
      <alignment vertical="top" wrapText="1"/>
      <protection locked="0"/>
    </xf>
    <xf numFmtId="164" fontId="11" fillId="0" borderId="0" xfId="20" applyFont="1" applyBorder="1" applyAlignment="1" applyProtection="1">
      <alignment vertical="top" wrapText="1"/>
      <protection locked="0"/>
    </xf>
    <xf numFmtId="164" fontId="11" fillId="0" borderId="0" xfId="20" applyFont="1" applyAlignment="1" applyProtection="1">
      <alignment horizontal="left" vertical="center" wrapText="1"/>
      <protection locked="0"/>
    </xf>
    <xf numFmtId="164" fontId="7" fillId="0" borderId="0" xfId="20" applyFont="1" applyAlignment="1" applyProtection="1">
      <alignment horizontal="center" vertical="center" wrapText="1"/>
      <protection locked="0"/>
    </xf>
    <xf numFmtId="164" fontId="7" fillId="0" borderId="1" xfId="20" applyFont="1" applyBorder="1" applyAlignment="1" applyProtection="1">
      <alignment horizontal="center" vertical="center" wrapText="1"/>
      <protection/>
    </xf>
    <xf numFmtId="164" fontId="11" fillId="0" borderId="0" xfId="21" applyFont="1">
      <alignment/>
      <protection/>
    </xf>
    <xf numFmtId="164" fontId="7" fillId="0" borderId="1" xfId="20" applyFont="1" applyBorder="1" applyAlignment="1" applyProtection="1">
      <alignment horizontal="center"/>
      <protection/>
    </xf>
    <xf numFmtId="164" fontId="7" fillId="0" borderId="1" xfId="20" applyFont="1" applyBorder="1" applyAlignment="1" applyProtection="1">
      <alignment horizontal="left" wrapText="1"/>
      <protection/>
    </xf>
    <xf numFmtId="166" fontId="7" fillId="0" borderId="1" xfId="20" applyNumberFormat="1" applyFont="1" applyBorder="1" applyAlignment="1" applyProtection="1">
      <alignment horizontal="center" vertical="center" wrapText="1"/>
      <protection/>
    </xf>
    <xf numFmtId="164" fontId="3" fillId="0" borderId="1" xfId="20" applyFont="1" applyBorder="1" applyAlignment="1" applyProtection="1">
      <alignment horizontal="left" wrapText="1"/>
      <protection/>
    </xf>
    <xf numFmtId="166" fontId="3" fillId="0" borderId="1" xfId="20" applyNumberFormat="1" applyFont="1" applyBorder="1" applyAlignment="1" applyProtection="1">
      <alignment horizontal="center" vertical="center" wrapText="1"/>
      <protection/>
    </xf>
    <xf numFmtId="164" fontId="7" fillId="0" borderId="1" xfId="20" applyFont="1" applyBorder="1" applyAlignment="1" applyProtection="1">
      <alignment horizontal="right"/>
      <protection/>
    </xf>
    <xf numFmtId="166" fontId="7" fillId="0" borderId="1" xfId="20" applyNumberFormat="1" applyFont="1" applyFill="1" applyBorder="1" applyAlignment="1" applyProtection="1">
      <alignment vertical="center" wrapText="1"/>
      <protection/>
    </xf>
    <xf numFmtId="166" fontId="7" fillId="0" borderId="1" xfId="20" applyNumberFormat="1" applyFont="1" applyFill="1" applyBorder="1" applyAlignment="1" applyProtection="1">
      <alignment horizontal="center" vertical="center" wrapText="1"/>
      <protection/>
    </xf>
    <xf numFmtId="166" fontId="7" fillId="0" borderId="1" xfId="20" applyNumberFormat="1" applyFont="1" applyFill="1" applyBorder="1" applyAlignment="1" applyProtection="1">
      <alignment horizontal="left" vertical="center" wrapText="1"/>
      <protection/>
    </xf>
    <xf numFmtId="164" fontId="12" fillId="0" borderId="0" xfId="21" applyFont="1" applyFill="1">
      <alignment/>
      <protection/>
    </xf>
    <xf numFmtId="166" fontId="3" fillId="0" borderId="3" xfId="20" applyNumberFormat="1" applyFont="1" applyFill="1" applyBorder="1" applyAlignment="1" applyProtection="1">
      <alignment vertical="center" wrapText="1"/>
      <protection/>
    </xf>
    <xf numFmtId="166" fontId="3" fillId="0" borderId="3" xfId="20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Fill="1" applyProtection="1">
      <alignment/>
      <protection/>
    </xf>
    <xf numFmtId="164" fontId="12" fillId="0" borderId="1" xfId="21" applyFont="1" applyBorder="1">
      <alignment/>
      <protection/>
    </xf>
    <xf numFmtId="166" fontId="3" fillId="0" borderId="1" xfId="20" applyNumberFormat="1" applyFont="1" applyFill="1" applyBorder="1" applyAlignment="1" applyProtection="1">
      <alignment vertical="center" wrapText="1"/>
      <protection/>
    </xf>
    <xf numFmtId="166" fontId="3" fillId="0" borderId="1" xfId="20" applyNumberFormat="1" applyFont="1" applyFill="1" applyBorder="1" applyAlignment="1" applyProtection="1">
      <alignment horizontal="center" vertical="center" wrapText="1"/>
      <protection/>
    </xf>
    <xf numFmtId="166" fontId="3" fillId="0" borderId="1" xfId="20" applyNumberFormat="1" applyFont="1" applyFill="1" applyBorder="1" applyAlignment="1" applyProtection="1">
      <alignment vertical="center" wrapText="1"/>
      <protection locked="0"/>
    </xf>
    <xf numFmtId="166" fontId="3" fillId="0" borderId="1" xfId="2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20" applyFont="1" applyBorder="1" applyAlignment="1" applyProtection="1">
      <alignment horizontal="center"/>
      <protection/>
    </xf>
    <xf numFmtId="166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14" fillId="0" borderId="0" xfId="21" applyFont="1" applyFill="1" applyAlignment="1" applyProtection="1">
      <alignment horizontal="center"/>
      <protection/>
    </xf>
    <xf numFmtId="164" fontId="14" fillId="0" borderId="0" xfId="21" applyFont="1" applyFill="1" applyAlignment="1">
      <alignment horizontal="center"/>
      <protection/>
    </xf>
    <xf numFmtId="164" fontId="14" fillId="0" borderId="0" xfId="21" applyFont="1" applyAlignment="1">
      <alignment horizontal="center"/>
      <protection/>
    </xf>
    <xf numFmtId="164" fontId="7" fillId="0" borderId="1" xfId="20" applyFont="1" applyBorder="1" applyAlignment="1" applyProtection="1">
      <alignment vertical="top" wrapText="1"/>
      <protection/>
    </xf>
    <xf numFmtId="166" fontId="3" fillId="0" borderId="1" xfId="20" applyNumberFormat="1" applyFont="1" applyFill="1" applyBorder="1" applyAlignment="1" applyProtection="1">
      <alignment horizontal="left" vertical="center" wrapText="1"/>
      <protection/>
    </xf>
    <xf numFmtId="164" fontId="12" fillId="0" borderId="0" xfId="21" applyFont="1" applyFill="1" applyAlignment="1" applyProtection="1">
      <alignment horizontal="left" wrapText="1"/>
      <protection/>
    </xf>
    <xf numFmtId="164" fontId="12" fillId="0" borderId="0" xfId="21" applyFont="1" applyFill="1" applyAlignment="1">
      <alignment horizontal="left" wrapText="1"/>
      <protection/>
    </xf>
    <xf numFmtId="164" fontId="12" fillId="0" borderId="0" xfId="21" applyFont="1" applyAlignment="1">
      <alignment horizontal="left" wrapText="1"/>
      <protection/>
    </xf>
    <xf numFmtId="164" fontId="3" fillId="0" borderId="1" xfId="20" applyFont="1" applyBorder="1" applyAlignment="1" applyProtection="1">
      <alignment vertical="top"/>
      <protection/>
    </xf>
    <xf numFmtId="164" fontId="3" fillId="2" borderId="1" xfId="20" applyFont="1" applyFill="1" applyBorder="1" applyAlignment="1" applyProtection="1">
      <alignment vertical="top"/>
      <protection/>
    </xf>
    <xf numFmtId="164" fontId="3" fillId="2" borderId="1" xfId="20" applyFont="1" applyFill="1" applyBorder="1" applyAlignment="1" applyProtection="1">
      <alignment vertical="center" wrapText="1"/>
      <protection/>
    </xf>
    <xf numFmtId="164" fontId="7" fillId="2" borderId="1" xfId="20" applyFont="1" applyFill="1" applyBorder="1" applyAlignment="1" applyProtection="1">
      <alignment horizontal="right"/>
      <protection/>
    </xf>
    <xf numFmtId="164" fontId="12" fillId="0" borderId="0" xfId="20" applyFont="1" applyProtection="1">
      <alignment/>
      <protection locked="0"/>
    </xf>
    <xf numFmtId="165" fontId="12" fillId="0" borderId="0" xfId="20" applyNumberFormat="1" applyFont="1" applyFill="1" applyAlignment="1" applyProtection="1">
      <alignment vertical="center" wrapText="1"/>
      <protection locked="0"/>
    </xf>
    <xf numFmtId="165" fontId="12" fillId="0" borderId="0" xfId="20" applyNumberFormat="1" applyFont="1" applyFill="1" applyAlignment="1" applyProtection="1">
      <alignment horizontal="left" vertical="center" wrapText="1"/>
      <protection locked="0"/>
    </xf>
    <xf numFmtId="165" fontId="12" fillId="0" borderId="0" xfId="21" applyNumberFormat="1" applyFont="1" applyProtection="1">
      <alignment/>
      <protection locked="0"/>
    </xf>
    <xf numFmtId="164" fontId="12" fillId="0" borderId="0" xfId="21" applyFont="1" applyFill="1" applyAlignment="1" applyProtection="1">
      <alignment/>
      <protection locked="0"/>
    </xf>
    <xf numFmtId="164" fontId="12" fillId="0" borderId="0" xfId="21" applyFont="1" applyFill="1" applyProtection="1">
      <alignment/>
      <protection locked="0"/>
    </xf>
    <xf numFmtId="166" fontId="12" fillId="0" borderId="0" xfId="21" applyNumberFormat="1" applyFont="1" applyFill="1" applyProtection="1">
      <alignment/>
      <protection locked="0"/>
    </xf>
    <xf numFmtId="164" fontId="12" fillId="0" borderId="0" xfId="21" applyFont="1" applyFill="1" applyAlignment="1">
      <alignment/>
      <protection/>
    </xf>
    <xf numFmtId="164" fontId="12" fillId="0" borderId="0" xfId="21" applyFont="1" applyAlignment="1">
      <alignment/>
      <protection/>
    </xf>
    <xf numFmtId="164" fontId="3" fillId="0" borderId="0" xfId="0" applyFont="1" applyAlignment="1">
      <alignment/>
    </xf>
    <xf numFmtId="164" fontId="12" fillId="2" borderId="0" xfId="0" applyFont="1" applyFill="1" applyAlignment="1">
      <alignment horizontal="right" vertical="center" wrapText="1"/>
    </xf>
    <xf numFmtId="164" fontId="12" fillId="2" borderId="0" xfId="0" applyFont="1" applyFill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164" fontId="3" fillId="2" borderId="0" xfId="0" applyFont="1" applyFill="1" applyAlignment="1">
      <alignment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right" wrapText="1"/>
    </xf>
    <xf numFmtId="164" fontId="10" fillId="0" borderId="0" xfId="0" applyFont="1" applyBorder="1" applyAlignment="1">
      <alignment wrapText="1"/>
    </xf>
    <xf numFmtId="164" fontId="10" fillId="0" borderId="0" xfId="0" applyFont="1" applyAlignment="1">
      <alignment wrapText="1"/>
    </xf>
    <xf numFmtId="164" fontId="3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vertical="top" wrapText="1"/>
    </xf>
    <xf numFmtId="164" fontId="7" fillId="0" borderId="1" xfId="0" applyFont="1" applyBorder="1" applyAlignment="1">
      <alignment vertical="center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7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vertical="top" wrapText="1"/>
    </xf>
    <xf numFmtId="164" fontId="11" fillId="0" borderId="0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top" wrapText="1"/>
    </xf>
    <xf numFmtId="164" fontId="11" fillId="0" borderId="1" xfId="0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vertical="top" wrapText="1"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Alignment="1">
      <alignment vertical="center"/>
    </xf>
    <xf numFmtId="164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165" fontId="3" fillId="0" borderId="1" xfId="0" applyNumberFormat="1" applyFont="1" applyBorder="1" applyAlignment="1">
      <alignment vertical="top" wrapText="1"/>
    </xf>
    <xf numFmtId="164" fontId="15" fillId="0" borderId="0" xfId="0" applyFont="1" applyBorder="1" applyAlignment="1">
      <alignment horizontal="left" vertical="center" wrapText="1" indent="1"/>
    </xf>
    <xf numFmtId="164" fontId="3" fillId="0" borderId="0" xfId="0" applyFont="1" applyBorder="1" applyAlignment="1">
      <alignment vertical="center" wrapText="1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Fill="1" applyAlignment="1">
      <alignment/>
    </xf>
    <xf numFmtId="164" fontId="3" fillId="0" borderId="0" xfId="0" applyFont="1" applyBorder="1" applyAlignment="1">
      <alignment horizontal="center" vertical="top" wrapText="1"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169" fontId="1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5" fontId="6" fillId="0" borderId="0" xfId="22" applyNumberFormat="1" applyFont="1" applyFill="1" applyAlignment="1" applyProtection="1">
      <alignment horizontal="right" vertical="top"/>
      <protection locked="0"/>
    </xf>
    <xf numFmtId="165" fontId="1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22" applyNumberFormat="1" applyFont="1" applyFill="1" applyAlignment="1" applyProtection="1">
      <alignment horizontal="left" vertical="top"/>
      <protection locked="0"/>
    </xf>
    <xf numFmtId="165" fontId="3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 vertical="top" wrapText="1"/>
    </xf>
    <xf numFmtId="169" fontId="11" fillId="0" borderId="0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top" wrapText="1"/>
    </xf>
    <xf numFmtId="165" fontId="11" fillId="0" borderId="0" xfId="0" applyNumberFormat="1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169" fontId="3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169" fontId="7" fillId="0" borderId="1" xfId="0" applyNumberFormat="1" applyFont="1" applyBorder="1" applyAlignment="1">
      <alignment horizontal="right"/>
    </xf>
    <xf numFmtId="165" fontId="11" fillId="0" borderId="0" xfId="0" applyNumberFormat="1" applyFont="1" applyAlignment="1">
      <alignment/>
    </xf>
    <xf numFmtId="169" fontId="3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11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left" vertical="top" wrapText="1"/>
    </xf>
    <xf numFmtId="165" fontId="12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justify" vertical="top" wrapText="1"/>
    </xf>
    <xf numFmtId="164" fontId="16" fillId="0" borderId="0" xfId="0" applyFont="1" applyFill="1" applyAlignment="1">
      <alignment/>
    </xf>
    <xf numFmtId="164" fontId="4" fillId="0" borderId="0" xfId="0" applyFont="1" applyBorder="1" applyAlignment="1">
      <alignment horizontal="right" vertical="center"/>
    </xf>
    <xf numFmtId="164" fontId="4" fillId="0" borderId="0" xfId="0" applyFont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left" vertical="top" wrapText="1"/>
    </xf>
    <xf numFmtId="167" fontId="3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right" vertical="top" wrapText="1"/>
    </xf>
    <xf numFmtId="164" fontId="7" fillId="0" borderId="1" xfId="0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vertical="top" wrapText="1"/>
    </xf>
    <xf numFmtId="167" fontId="3" fillId="0" borderId="1" xfId="0" applyNumberFormat="1" applyFont="1" applyBorder="1" applyAlignment="1">
      <alignment horizontal="right" vertical="top" wrapText="1"/>
    </xf>
    <xf numFmtId="164" fontId="3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Alignment="1">
      <alignment/>
    </xf>
    <xf numFmtId="164" fontId="3" fillId="0" borderId="0" xfId="0" applyFont="1" applyAlignment="1">
      <alignment horizontal="left" indent="1"/>
    </xf>
    <xf numFmtId="164" fontId="5" fillId="0" borderId="0" xfId="0" applyFont="1" applyBorder="1" applyAlignment="1">
      <alignment horizontal="center" vertical="center"/>
    </xf>
    <xf numFmtId="166" fontId="7" fillId="0" borderId="0" xfId="0" applyNumberFormat="1" applyFont="1" applyAlignment="1">
      <alignment/>
    </xf>
    <xf numFmtId="166" fontId="3" fillId="0" borderId="0" xfId="22" applyNumberFormat="1" applyFont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6" fontId="11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vertical="top" wrapText="1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top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El.7.2" xfId="20"/>
    <cellStyle name="Normal_Spravki_kod" xfId="21"/>
    <cellStyle name="Normal_Баланс" xfId="22"/>
    <cellStyle name="Normal_Отч.парич.поток" xfId="23"/>
    <cellStyle name="Normal_Отч.прих-разх" xfId="24"/>
    <cellStyle name="Normal_Отч.собств.кап.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19">
      <selection activeCell="A44" activeCellId="1" sqref="H1:J65536 A44"/>
    </sheetView>
  </sheetViews>
  <sheetFormatPr defaultColWidth="9.140625" defaultRowHeight="12.75"/>
  <cols>
    <col min="1" max="1" width="35.7109375" style="1" customWidth="1"/>
    <col min="2" max="2" width="9.7109375" style="2" customWidth="1"/>
    <col min="3" max="3" width="8.7109375" style="2" customWidth="1"/>
    <col min="4" max="4" width="32.00390625" style="1" customWidth="1"/>
    <col min="5" max="5" width="9.7109375" style="2" customWidth="1"/>
    <col min="6" max="6" width="8.7109375" style="2" customWidth="1"/>
    <col min="7" max="16384" width="9.140625" style="1" customWidth="1"/>
  </cols>
  <sheetData>
    <row r="1" spans="5:6" ht="12">
      <c r="E1" s="3" t="s">
        <v>0</v>
      </c>
      <c r="F1" s="3"/>
    </row>
    <row r="2" spans="1:6" ht="12.75">
      <c r="A2" s="4"/>
      <c r="B2" s="5"/>
      <c r="C2" s="6" t="s">
        <v>1</v>
      </c>
      <c r="D2" s="6"/>
      <c r="E2" s="7"/>
      <c r="F2" s="7"/>
    </row>
    <row r="3" spans="1:6" ht="12.75">
      <c r="A3" s="4"/>
      <c r="B3" s="5"/>
      <c r="C3" s="8"/>
      <c r="D3" s="6"/>
      <c r="E3" s="7"/>
      <c r="F3" s="7"/>
    </row>
    <row r="4" spans="1:6" ht="12.75">
      <c r="A4" s="9" t="s">
        <v>2</v>
      </c>
      <c r="B4" s="9"/>
      <c r="C4" s="10"/>
      <c r="D4" s="11" t="s">
        <v>3</v>
      </c>
      <c r="E4" s="7"/>
      <c r="F4" s="7"/>
    </row>
    <row r="5" spans="1:6" ht="15" customHeight="1">
      <c r="A5" s="9" t="s">
        <v>4</v>
      </c>
      <c r="B5" s="12"/>
      <c r="C5" s="13"/>
      <c r="D5" s="14"/>
      <c r="E5" s="7"/>
      <c r="F5" s="13"/>
    </row>
    <row r="6" spans="1:6" ht="12.75">
      <c r="A6" s="4"/>
      <c r="B6" s="10"/>
      <c r="C6" s="13"/>
      <c r="D6" s="14"/>
      <c r="E6" s="7"/>
      <c r="F6" s="13"/>
    </row>
    <row r="7" spans="1:6" ht="50.25" customHeight="1">
      <c r="A7" s="15" t="s">
        <v>5</v>
      </c>
      <c r="B7" s="16" t="s">
        <v>6</v>
      </c>
      <c r="C7" s="16" t="s">
        <v>7</v>
      </c>
      <c r="D7" s="15" t="s">
        <v>8</v>
      </c>
      <c r="E7" s="16" t="s">
        <v>9</v>
      </c>
      <c r="F7" s="16" t="s">
        <v>10</v>
      </c>
    </row>
    <row r="8" spans="1:6" ht="12.75">
      <c r="A8" s="15" t="s">
        <v>11</v>
      </c>
      <c r="B8" s="16">
        <v>1</v>
      </c>
      <c r="C8" s="16">
        <v>2</v>
      </c>
      <c r="D8" s="15" t="s">
        <v>11</v>
      </c>
      <c r="E8" s="16">
        <v>1</v>
      </c>
      <c r="F8" s="16">
        <v>2</v>
      </c>
    </row>
    <row r="9" spans="1:6" ht="12">
      <c r="A9" s="17" t="s">
        <v>12</v>
      </c>
      <c r="B9" s="18"/>
      <c r="C9" s="18"/>
      <c r="D9" s="19" t="s">
        <v>13</v>
      </c>
      <c r="E9" s="20"/>
      <c r="F9" s="20"/>
    </row>
    <row r="10" spans="1:30" ht="12">
      <c r="A10" s="21" t="s">
        <v>14</v>
      </c>
      <c r="B10" s="22">
        <v>5740839.6</v>
      </c>
      <c r="C10" s="22">
        <v>2087296</v>
      </c>
      <c r="D10" s="21" t="s">
        <v>15</v>
      </c>
      <c r="E10" s="23">
        <v>16137954</v>
      </c>
      <c r="F10" s="23">
        <v>650000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23.25">
      <c r="A11" s="25" t="s">
        <v>16</v>
      </c>
      <c r="B11" s="22"/>
      <c r="C11" s="22"/>
      <c r="D11" s="21" t="s">
        <v>17</v>
      </c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28.5" customHeight="1">
      <c r="A12" s="26" t="s">
        <v>18</v>
      </c>
      <c r="B12" s="22"/>
      <c r="C12" s="22"/>
      <c r="D12" s="26" t="s">
        <v>19</v>
      </c>
      <c r="E12" s="23">
        <v>1548795.5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23.25">
      <c r="A13" s="26" t="s">
        <v>20</v>
      </c>
      <c r="B13" s="18">
        <f>24580-7681.2</f>
        <v>16898.8</v>
      </c>
      <c r="C13" s="18">
        <v>19971.28</v>
      </c>
      <c r="D13" s="26" t="s">
        <v>21</v>
      </c>
      <c r="E13" s="27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">
      <c r="A14" s="28" t="s">
        <v>22</v>
      </c>
      <c r="B14" s="18">
        <f>5958.99-2775.73</f>
        <v>3183.2599999999998</v>
      </c>
      <c r="C14" s="18">
        <v>4226.7</v>
      </c>
      <c r="D14" s="29" t="s">
        <v>23</v>
      </c>
      <c r="E14" s="23">
        <f>SUM(E12:E13)</f>
        <v>1548795.5</v>
      </c>
      <c r="F14" s="23">
        <f>SUM(F12:F13)</f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2">
      <c r="A15" s="29" t="s">
        <v>24</v>
      </c>
      <c r="B15" s="22">
        <f>SUM(B12:B14)</f>
        <v>20082.059999999998</v>
      </c>
      <c r="C15" s="22">
        <f>SUM(C12:C14)</f>
        <v>24197.98</v>
      </c>
      <c r="D15" s="21" t="s">
        <v>25</v>
      </c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2">
      <c r="A16" s="25" t="s">
        <v>26</v>
      </c>
      <c r="B16" s="22"/>
      <c r="C16" s="22"/>
      <c r="D16" s="26" t="s">
        <v>27</v>
      </c>
      <c r="E16" s="23">
        <f>E17+E18</f>
        <v>128780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2">
      <c r="A17" s="26" t="s">
        <v>28</v>
      </c>
      <c r="B17" s="22">
        <f>4232-1939.96</f>
        <v>2292.04</v>
      </c>
      <c r="C17" s="22">
        <v>3350</v>
      </c>
      <c r="D17" s="26" t="s">
        <v>29</v>
      </c>
      <c r="E17" s="23">
        <v>128780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2">
      <c r="A18" s="30" t="s">
        <v>30</v>
      </c>
      <c r="B18" s="22">
        <f>522-32.65</f>
        <v>489.35</v>
      </c>
      <c r="C18" s="22"/>
      <c r="D18" s="26" t="s">
        <v>31</v>
      </c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2">
      <c r="A19" s="29" t="s">
        <v>32</v>
      </c>
      <c r="B19" s="22">
        <f>SUM(B17:B18)</f>
        <v>2781.39</v>
      </c>
      <c r="C19" s="22">
        <f>SUM(C17:C18)</f>
        <v>3350</v>
      </c>
      <c r="D19" s="28" t="s">
        <v>33</v>
      </c>
      <c r="E19" s="23">
        <v>-500683.65</v>
      </c>
      <c r="F19" s="23">
        <v>128780.02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2">
      <c r="A20" s="26"/>
      <c r="B20" s="22"/>
      <c r="C20" s="22"/>
      <c r="D20" s="29" t="s">
        <v>34</v>
      </c>
      <c r="E20" s="23">
        <f>SUM(E17:E19)</f>
        <v>-371903.65</v>
      </c>
      <c r="F20" s="23">
        <f>SUM(F17:F19)</f>
        <v>128780.02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2">
      <c r="A21" s="29" t="s">
        <v>35</v>
      </c>
      <c r="B21" s="22">
        <f>B10+B15+B19</f>
        <v>5763703.049999999</v>
      </c>
      <c r="C21" s="22">
        <f>C10+C15+C19</f>
        <v>2114843.98</v>
      </c>
      <c r="D21" s="31" t="s">
        <v>36</v>
      </c>
      <c r="E21" s="23">
        <f>E20+E14+E10</f>
        <v>17314845.85</v>
      </c>
      <c r="F21" s="23">
        <f>F20+F14+F10</f>
        <v>778780.02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6" ht="12">
      <c r="A22" s="19" t="s">
        <v>37</v>
      </c>
      <c r="B22" s="18"/>
      <c r="C22" s="18"/>
      <c r="D22" s="19" t="s">
        <v>38</v>
      </c>
      <c r="E22" s="20"/>
      <c r="F22" s="20"/>
    </row>
    <row r="23" spans="1:6" ht="12">
      <c r="A23" s="28" t="s">
        <v>39</v>
      </c>
      <c r="B23" s="18"/>
      <c r="C23" s="18"/>
      <c r="D23" s="32" t="s">
        <v>40</v>
      </c>
      <c r="E23" s="20"/>
      <c r="F23" s="20"/>
    </row>
    <row r="24" spans="1:6" ht="23.25">
      <c r="A24" s="28" t="s">
        <v>41</v>
      </c>
      <c r="B24" s="18"/>
      <c r="C24" s="18"/>
      <c r="D24" s="30" t="s">
        <v>42</v>
      </c>
      <c r="E24" s="20">
        <v>52528.22</v>
      </c>
      <c r="F24" s="20">
        <v>14342.87</v>
      </c>
    </row>
    <row r="25" spans="1:6" ht="23.25">
      <c r="A25" s="31" t="s">
        <v>43</v>
      </c>
      <c r="B25" s="18">
        <f>SUM(B24)</f>
        <v>0</v>
      </c>
      <c r="C25" s="18">
        <f>SUM(C24)</f>
        <v>0</v>
      </c>
      <c r="D25" s="26" t="s">
        <v>44</v>
      </c>
      <c r="E25" s="20"/>
      <c r="F25" s="20">
        <v>1200000</v>
      </c>
    </row>
    <row r="26" spans="1:6" ht="12">
      <c r="A26" s="32" t="s">
        <v>45</v>
      </c>
      <c r="B26" s="18"/>
      <c r="C26" s="18"/>
      <c r="D26" s="26" t="s">
        <v>46</v>
      </c>
      <c r="E26" s="20"/>
      <c r="F26" s="20"/>
    </row>
    <row r="27" spans="1:6" ht="12">
      <c r="A27" s="26" t="s">
        <v>47</v>
      </c>
      <c r="B27" s="22"/>
      <c r="C27" s="22"/>
      <c r="D27" s="30" t="s">
        <v>48</v>
      </c>
      <c r="E27" s="20">
        <f>8493.83+76202.78+142255</f>
        <v>226951.61</v>
      </c>
      <c r="F27" s="20">
        <f>225928.21+16064.2</f>
        <v>241992.41</v>
      </c>
    </row>
    <row r="28" spans="1:6" ht="12">
      <c r="A28" s="26" t="s">
        <v>49</v>
      </c>
      <c r="B28" s="22">
        <v>459993.77</v>
      </c>
      <c r="C28" s="22">
        <f>93176.82</f>
        <v>93176.82</v>
      </c>
      <c r="D28" s="30" t="s">
        <v>50</v>
      </c>
      <c r="E28" s="20">
        <f>248+1154.9</f>
        <v>1402.9</v>
      </c>
      <c r="F28" s="20"/>
    </row>
    <row r="29" spans="1:6" ht="12">
      <c r="A29" s="26" t="s">
        <v>22</v>
      </c>
      <c r="B29" s="22">
        <f>4500+32.5+47507.92+482.73</f>
        <v>52523.15</v>
      </c>
      <c r="C29" s="22">
        <f>4500+579.73</f>
        <v>5079.73</v>
      </c>
      <c r="D29" s="30" t="s">
        <v>51</v>
      </c>
      <c r="E29" s="20">
        <v>177.4</v>
      </c>
      <c r="F29" s="20"/>
    </row>
    <row r="30" spans="1:6" ht="23.25">
      <c r="A30" s="29" t="s">
        <v>52</v>
      </c>
      <c r="B30" s="22">
        <f>SUM(B27:B29)</f>
        <v>512516.92000000004</v>
      </c>
      <c r="C30" s="22">
        <f>SUM(C27:C29)</f>
        <v>98256.55</v>
      </c>
      <c r="D30" s="30" t="s">
        <v>53</v>
      </c>
      <c r="E30" s="20">
        <f>589.51+137.51+168+1</f>
        <v>896.02</v>
      </c>
      <c r="F30" s="20"/>
    </row>
    <row r="31" spans="1:6" ht="12">
      <c r="A31" s="32" t="s">
        <v>54</v>
      </c>
      <c r="B31" s="18"/>
      <c r="C31" s="18"/>
      <c r="D31" s="30" t="s">
        <v>55</v>
      </c>
      <c r="E31" s="20">
        <v>10980</v>
      </c>
      <c r="F31" s="20">
        <f>10260+483</f>
        <v>10743</v>
      </c>
    </row>
    <row r="32" spans="1:6" ht="12">
      <c r="A32" s="28" t="s">
        <v>56</v>
      </c>
      <c r="B32" s="18">
        <v>602.62</v>
      </c>
      <c r="C32" s="18">
        <v>159</v>
      </c>
      <c r="D32" s="31" t="s">
        <v>43</v>
      </c>
      <c r="E32" s="20">
        <f>E24+E25+E27+E28+E29+E30+E31</f>
        <v>292936.15</v>
      </c>
      <c r="F32" s="20">
        <f>F24+F25+F27+F28+F29+F30+F31</f>
        <v>1467078.28</v>
      </c>
    </row>
    <row r="33" spans="1:6" ht="12">
      <c r="A33" s="28" t="s">
        <v>57</v>
      </c>
      <c r="B33" s="18">
        <v>29780.47</v>
      </c>
      <c r="C33" s="2">
        <v>32291.1</v>
      </c>
      <c r="D33" s="28"/>
      <c r="E33" s="18"/>
      <c r="F33" s="18"/>
    </row>
    <row r="34" spans="1:6" ht="12">
      <c r="A34" s="28" t="s">
        <v>58</v>
      </c>
      <c r="B34" s="18">
        <v>11300000</v>
      </c>
      <c r="C34" s="18"/>
      <c r="D34" s="28"/>
      <c r="E34" s="18"/>
      <c r="F34" s="18"/>
    </row>
    <row r="35" spans="1:6" ht="12">
      <c r="A35" s="28" t="s">
        <v>59</v>
      </c>
      <c r="B35" s="18">
        <v>300000</v>
      </c>
      <c r="C35" s="18"/>
      <c r="D35" s="31"/>
      <c r="E35" s="20"/>
      <c r="F35" s="20"/>
    </row>
    <row r="36" spans="1:6" ht="12">
      <c r="A36" s="28" t="s">
        <v>60</v>
      </c>
      <c r="B36" s="18"/>
      <c r="C36" s="18"/>
      <c r="D36" s="31"/>
      <c r="E36" s="20"/>
      <c r="F36" s="20"/>
    </row>
    <row r="37" spans="1:6" ht="12">
      <c r="A37" s="31" t="s">
        <v>61</v>
      </c>
      <c r="B37" s="18">
        <f>SUM(B32:B36)-B35</f>
        <v>11330383.09</v>
      </c>
      <c r="C37" s="18">
        <f>SUM(C32:C36)-C35</f>
        <v>32450.1</v>
      </c>
      <c r="D37" s="30"/>
      <c r="E37" s="20"/>
      <c r="F37" s="20"/>
    </row>
    <row r="38" spans="1:6" ht="12">
      <c r="A38" s="21" t="s">
        <v>62</v>
      </c>
      <c r="B38" s="22">
        <v>1178.44</v>
      </c>
      <c r="C38" s="22">
        <v>307.2</v>
      </c>
      <c r="D38" s="30"/>
      <c r="E38" s="20"/>
      <c r="F38" s="20"/>
    </row>
    <row r="39" spans="1:6" ht="12">
      <c r="A39" s="29" t="s">
        <v>63</v>
      </c>
      <c r="B39" s="22">
        <f>B25+B30+B37+B38</f>
        <v>11844078.45</v>
      </c>
      <c r="C39" s="22">
        <f>C25+C30+C37+C38</f>
        <v>131013.84999999999</v>
      </c>
      <c r="D39" s="31" t="s">
        <v>63</v>
      </c>
      <c r="E39" s="20">
        <f>E32</f>
        <v>292936.15</v>
      </c>
      <c r="F39" s="20">
        <f>F32</f>
        <v>1467078.28</v>
      </c>
    </row>
    <row r="40" spans="1:6" s="24" customFormat="1" ht="12">
      <c r="A40" s="26"/>
      <c r="B40" s="22"/>
      <c r="C40" s="22"/>
      <c r="D40" s="29"/>
      <c r="E40" s="23"/>
      <c r="F40" s="23"/>
    </row>
    <row r="41" spans="1:6" s="24" customFormat="1" ht="12">
      <c r="A41" s="29" t="s">
        <v>64</v>
      </c>
      <c r="B41" s="22">
        <f>B39+B21</f>
        <v>17607781.5</v>
      </c>
      <c r="C41" s="22">
        <f>C39+C21</f>
        <v>2245857.83</v>
      </c>
      <c r="D41" s="29" t="s">
        <v>65</v>
      </c>
      <c r="E41" s="23">
        <f>E39+E21</f>
        <v>17607782</v>
      </c>
      <c r="F41" s="23">
        <f>F39+F21</f>
        <v>2245858.3</v>
      </c>
    </row>
    <row r="42" spans="2:6" s="24" customFormat="1" ht="12">
      <c r="B42" s="33"/>
      <c r="C42" s="33"/>
      <c r="E42" s="33"/>
      <c r="F42" s="33"/>
    </row>
    <row r="43" spans="1:6" s="24" customFormat="1" ht="12">
      <c r="A43" s="34" t="s">
        <v>66</v>
      </c>
      <c r="B43" s="33"/>
      <c r="C43" s="33"/>
      <c r="E43" s="33"/>
      <c r="F43" s="33"/>
    </row>
    <row r="44" spans="1:10" ht="12.75" customHeight="1">
      <c r="A44" s="35"/>
      <c r="E44" s="33"/>
      <c r="F44" s="33"/>
      <c r="G44" s="24"/>
      <c r="H44" s="24"/>
      <c r="I44" s="24"/>
      <c r="J44" s="36"/>
    </row>
    <row r="45" spans="1:4" ht="12">
      <c r="A45" s="1" t="s">
        <v>67</v>
      </c>
      <c r="D45" s="37" t="s">
        <v>68</v>
      </c>
    </row>
    <row r="46" ht="12">
      <c r="D46" s="37"/>
    </row>
    <row r="47" ht="12">
      <c r="D47" s="37"/>
    </row>
    <row r="49" spans="1:3" ht="12">
      <c r="A49" s="38"/>
      <c r="B49" s="38"/>
      <c r="C49" s="38"/>
    </row>
    <row r="50" spans="2:3" ht="12">
      <c r="B50" s="38"/>
      <c r="C50" s="38"/>
    </row>
    <row r="51" spans="2:3" ht="12">
      <c r="B51" s="38"/>
      <c r="C51" s="38"/>
    </row>
    <row r="52" spans="2:3" ht="12">
      <c r="B52" s="38"/>
      <c r="C52" s="38"/>
    </row>
    <row r="53" spans="2:3" ht="12">
      <c r="B53" s="38"/>
      <c r="C53" s="38"/>
    </row>
    <row r="54" spans="2:3" ht="12">
      <c r="B54" s="38"/>
      <c r="C54" s="38"/>
    </row>
    <row r="55" spans="2:3" ht="12">
      <c r="B55" s="38"/>
      <c r="C55" s="38"/>
    </row>
  </sheetData>
  <mergeCells count="3">
    <mergeCell ref="E1:F1"/>
    <mergeCell ref="C2:D2"/>
    <mergeCell ref="A4:B4"/>
  </mergeCells>
  <printOptions horizontalCentered="1"/>
  <pageMargins left="0.19652777777777777" right="0" top="0.6694444444444444" bottom="0.3541666666666667" header="0.5118055555555555" footer="0.5118055555555555"/>
  <pageSetup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6">
      <selection activeCell="B16" activeCellId="1" sqref="H1:J65536 B16"/>
    </sheetView>
  </sheetViews>
  <sheetFormatPr defaultColWidth="9.140625" defaultRowHeight="12.75"/>
  <cols>
    <col min="1" max="1" width="35.710937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39" t="s">
        <v>69</v>
      </c>
      <c r="F1" s="39"/>
    </row>
    <row r="2" spans="5:6" ht="12">
      <c r="E2" s="40"/>
      <c r="F2" s="40"/>
    </row>
    <row r="3" spans="1:6" ht="12.75" customHeight="1">
      <c r="A3" s="41"/>
      <c r="C3" s="42" t="s">
        <v>70</v>
      </c>
      <c r="D3" s="42"/>
      <c r="E3" s="40"/>
      <c r="F3" s="40"/>
    </row>
    <row r="4" spans="5:6" ht="12">
      <c r="E4" s="40"/>
      <c r="F4" s="40"/>
    </row>
    <row r="5" spans="1:6" ht="15" customHeight="1">
      <c r="A5" s="9" t="str">
        <f>'справка _ 1ДФ_БАЛАНС'!A4:B4</f>
        <v>Наименование  : АГРО ФИНАНС АДСИЦ</v>
      </c>
      <c r="B5" s="9"/>
      <c r="C5" s="4"/>
      <c r="D5" s="11">
        <f>'справка _ 1ДФ_БАЛАНС'!D4</f>
        <v>0</v>
      </c>
      <c r="E5" s="11"/>
      <c r="F5" s="11"/>
    </row>
    <row r="6" spans="1:6" ht="15" customHeight="1">
      <c r="A6" s="43"/>
      <c r="B6" s="43"/>
      <c r="C6" s="4"/>
      <c r="D6" s="11"/>
      <c r="E6" s="11"/>
      <c r="F6" s="11"/>
    </row>
    <row r="7" spans="1:6" ht="12.75">
      <c r="A7" s="9" t="str">
        <f>'справка _ 1ДФ_БАЛАНС'!A5</f>
        <v>Отчетен период: 30.06.2007 г.</v>
      </c>
      <c r="B7" s="44"/>
      <c r="C7" s="14"/>
      <c r="D7" s="14"/>
      <c r="E7" s="45"/>
      <c r="F7" s="14"/>
    </row>
    <row r="8" spans="1:6" ht="12.75">
      <c r="A8" s="46"/>
      <c r="B8" s="47"/>
      <c r="C8" s="48"/>
      <c r="D8" s="49"/>
      <c r="E8" s="50"/>
      <c r="F8" s="50"/>
    </row>
    <row r="9" spans="1:7" ht="12">
      <c r="A9" s="51"/>
      <c r="B9" s="52"/>
      <c r="C9" s="52"/>
      <c r="D9" s="49"/>
      <c r="E9" s="53"/>
      <c r="F9" s="54" t="s">
        <v>71</v>
      </c>
      <c r="G9" s="55"/>
    </row>
    <row r="10" spans="1:7" ht="23.25">
      <c r="A10" s="56" t="s">
        <v>72</v>
      </c>
      <c r="B10" s="56" t="s">
        <v>6</v>
      </c>
      <c r="C10" s="56" t="s">
        <v>10</v>
      </c>
      <c r="D10" s="56" t="s">
        <v>73</v>
      </c>
      <c r="E10" s="56" t="s">
        <v>6</v>
      </c>
      <c r="F10" s="56" t="s">
        <v>10</v>
      </c>
      <c r="G10" s="55"/>
    </row>
    <row r="11" spans="1:7" ht="12">
      <c r="A11" s="57" t="s">
        <v>11</v>
      </c>
      <c r="B11" s="57">
        <v>1</v>
      </c>
      <c r="C11" s="57">
        <v>2</v>
      </c>
      <c r="D11" s="57" t="s">
        <v>11</v>
      </c>
      <c r="E11" s="57">
        <v>1</v>
      </c>
      <c r="F11" s="57">
        <v>2</v>
      </c>
      <c r="G11" s="55"/>
    </row>
    <row r="12" spans="1:7" ht="18" customHeight="1">
      <c r="A12" s="58" t="s">
        <v>74</v>
      </c>
      <c r="B12" s="59"/>
      <c r="C12" s="59"/>
      <c r="D12" s="58" t="s">
        <v>75</v>
      </c>
      <c r="E12" s="60"/>
      <c r="F12" s="60"/>
      <c r="G12" s="55"/>
    </row>
    <row r="13" spans="1:7" s="63" customFormat="1" ht="12">
      <c r="A13" s="61" t="s">
        <v>76</v>
      </c>
      <c r="B13" s="18"/>
      <c r="C13" s="18"/>
      <c r="D13" s="61" t="s">
        <v>77</v>
      </c>
      <c r="E13" s="18"/>
      <c r="F13" s="18"/>
      <c r="G13" s="62"/>
    </row>
    <row r="14" spans="1:7" s="67" customFormat="1" ht="12">
      <c r="A14" s="64" t="s">
        <v>78</v>
      </c>
      <c r="B14" s="22">
        <v>4582.39</v>
      </c>
      <c r="C14" s="22">
        <v>3508</v>
      </c>
      <c r="D14" s="65" t="s">
        <v>79</v>
      </c>
      <c r="E14" s="22"/>
      <c r="F14" s="22"/>
      <c r="G14" s="66"/>
    </row>
    <row r="15" spans="1:7" s="67" customFormat="1" ht="23.25" customHeight="1">
      <c r="A15" s="68" t="s">
        <v>80</v>
      </c>
      <c r="B15" s="33">
        <v>488497.75</v>
      </c>
      <c r="C15" s="22">
        <v>23483.5</v>
      </c>
      <c r="D15" s="68" t="s">
        <v>81</v>
      </c>
      <c r="E15" s="22"/>
      <c r="F15" s="22"/>
      <c r="G15" s="66"/>
    </row>
    <row r="16" spans="1:7" s="67" customFormat="1" ht="30" customHeight="1">
      <c r="A16" s="68" t="s">
        <v>82</v>
      </c>
      <c r="B16" s="22">
        <v>5206.51</v>
      </c>
      <c r="C16" s="22">
        <v>2076.5</v>
      </c>
      <c r="D16" s="68"/>
      <c r="E16" s="22"/>
      <c r="F16" s="22"/>
      <c r="G16" s="66"/>
    </row>
    <row r="17" spans="1:7" s="67" customFormat="1" ht="12">
      <c r="A17" s="68" t="s">
        <v>83</v>
      </c>
      <c r="B17" s="22">
        <f>1704.02+9000+333.36+1961.4</f>
        <v>12998.78</v>
      </c>
      <c r="C17" s="22">
        <v>7668</v>
      </c>
      <c r="D17" s="68"/>
      <c r="E17" s="22"/>
      <c r="F17" s="22"/>
      <c r="G17" s="66"/>
    </row>
    <row r="18" spans="1:7" s="67" customFormat="1" ht="12">
      <c r="A18" s="68" t="s">
        <v>84</v>
      </c>
      <c r="B18" s="22">
        <v>465.44</v>
      </c>
      <c r="C18" s="22">
        <v>1228</v>
      </c>
      <c r="D18" s="65"/>
      <c r="E18" s="22"/>
      <c r="F18" s="22"/>
      <c r="G18" s="66"/>
    </row>
    <row r="19" spans="1:6" s="67" customFormat="1" ht="12">
      <c r="A19" s="69" t="s">
        <v>85</v>
      </c>
      <c r="B19" s="22">
        <f>SUM(B14:B18)</f>
        <v>511750.87000000005</v>
      </c>
      <c r="C19" s="22">
        <f>SUM(C14:C18)</f>
        <v>37964</v>
      </c>
      <c r="D19" s="69" t="s">
        <v>85</v>
      </c>
      <c r="E19" s="22">
        <f>SUM(E14:E18)</f>
        <v>0</v>
      </c>
      <c r="F19" s="22">
        <f>SUM(F14:F18)</f>
        <v>0</v>
      </c>
    </row>
    <row r="20" spans="1:6" s="67" customFormat="1" ht="12">
      <c r="A20" s="70" t="s">
        <v>86</v>
      </c>
      <c r="B20" s="22"/>
      <c r="C20" s="22"/>
      <c r="D20" s="70" t="s">
        <v>87</v>
      </c>
      <c r="E20" s="22"/>
      <c r="F20" s="22"/>
    </row>
    <row r="21" spans="1:6" s="67" customFormat="1" ht="12">
      <c r="A21" s="64" t="s">
        <v>88</v>
      </c>
      <c r="B21" s="22">
        <f>66954.1+0.99+747.16</f>
        <v>67702.25000000001</v>
      </c>
      <c r="C21" s="22">
        <v>134</v>
      </c>
      <c r="D21" s="64" t="s">
        <v>89</v>
      </c>
      <c r="E21" s="22">
        <f>78768.36+1.11</f>
        <v>78769.47</v>
      </c>
      <c r="F21" s="22">
        <v>2672</v>
      </c>
    </row>
    <row r="22" spans="1:6" s="67" customFormat="1" ht="12">
      <c r="A22" s="69" t="s">
        <v>52</v>
      </c>
      <c r="B22" s="22">
        <f>B21</f>
        <v>67702.25000000001</v>
      </c>
      <c r="C22" s="22">
        <f>C21</f>
        <v>134</v>
      </c>
      <c r="D22" s="69" t="s">
        <v>52</v>
      </c>
      <c r="E22" s="22">
        <f>SUM(E21)</f>
        <v>78769.47</v>
      </c>
      <c r="F22" s="22">
        <f>SUM(F21)</f>
        <v>2672</v>
      </c>
    </row>
    <row r="23" spans="1:6" s="67" customFormat="1" ht="12">
      <c r="A23" s="69"/>
      <c r="B23" s="22"/>
      <c r="C23" s="22"/>
      <c r="D23" s="70"/>
      <c r="E23" s="22"/>
      <c r="F23" s="22"/>
    </row>
    <row r="24" spans="1:6" s="67" customFormat="1" ht="12.75" customHeight="1">
      <c r="A24" s="70" t="s">
        <v>90</v>
      </c>
      <c r="B24" s="22">
        <f>B22+B19</f>
        <v>579453.1200000001</v>
      </c>
      <c r="C24" s="22">
        <f>C22+C19</f>
        <v>38098</v>
      </c>
      <c r="D24" s="70" t="s">
        <v>91</v>
      </c>
      <c r="E24" s="22">
        <f>E19+E22</f>
        <v>78769.47</v>
      </c>
      <c r="F24" s="22">
        <f>F19+F22</f>
        <v>2672</v>
      </c>
    </row>
    <row r="25" spans="1:6" s="67" customFormat="1" ht="13.5" customHeight="1">
      <c r="A25" s="70" t="s">
        <v>92</v>
      </c>
      <c r="B25" s="22"/>
      <c r="C25" s="22"/>
      <c r="D25" s="70" t="s">
        <v>93</v>
      </c>
      <c r="E25" s="22">
        <f>B24-E24</f>
        <v>500683.65000000014</v>
      </c>
      <c r="F25" s="22">
        <f>C24-F24</f>
        <v>35426</v>
      </c>
    </row>
    <row r="26" spans="1:6" s="67" customFormat="1" ht="14.25" customHeight="1">
      <c r="A26" s="70" t="s">
        <v>94</v>
      </c>
      <c r="B26" s="22"/>
      <c r="C26" s="22"/>
      <c r="D26" s="70" t="s">
        <v>95</v>
      </c>
      <c r="E26" s="22"/>
      <c r="F26" s="22"/>
    </row>
    <row r="27" spans="1:6" s="67" customFormat="1" ht="13.5" customHeight="1">
      <c r="A27" s="71" t="s">
        <v>96</v>
      </c>
      <c r="B27" s="22">
        <f>B24+B26</f>
        <v>579453.1200000001</v>
      </c>
      <c r="C27" s="22">
        <f>C24+C26</f>
        <v>38098</v>
      </c>
      <c r="D27" s="70" t="s">
        <v>97</v>
      </c>
      <c r="E27" s="22">
        <f>E24</f>
        <v>78769.47</v>
      </c>
      <c r="F27" s="22">
        <f>F24</f>
        <v>2672</v>
      </c>
    </row>
    <row r="28" spans="1:6" s="67" customFormat="1" ht="17.25" customHeight="1">
      <c r="A28" s="70" t="s">
        <v>98</v>
      </c>
      <c r="B28" s="22"/>
      <c r="C28" s="22">
        <f>C25-C26</f>
        <v>0</v>
      </c>
      <c r="D28" s="70" t="s">
        <v>99</v>
      </c>
      <c r="E28" s="22">
        <f>E25+E26</f>
        <v>500683.65000000014</v>
      </c>
      <c r="F28" s="22">
        <f>F25+F26</f>
        <v>35426</v>
      </c>
    </row>
    <row r="29" spans="1:6" s="67" customFormat="1" ht="15.75" customHeight="1">
      <c r="A29" s="70" t="s">
        <v>100</v>
      </c>
      <c r="B29" s="22">
        <f>B30+B31</f>
        <v>0</v>
      </c>
      <c r="C29" s="22">
        <f>C30+C31</f>
        <v>0</v>
      </c>
      <c r="D29" s="70"/>
      <c r="E29" s="22"/>
      <c r="F29" s="22"/>
    </row>
    <row r="30" spans="1:6" s="67" customFormat="1" ht="15.75" customHeight="1">
      <c r="A30" s="68" t="s">
        <v>101</v>
      </c>
      <c r="B30" s="22"/>
      <c r="C30" s="22"/>
      <c r="D30" s="70"/>
      <c r="E30" s="22"/>
      <c r="F30" s="22"/>
    </row>
    <row r="31" spans="1:6" s="67" customFormat="1" ht="15.75" customHeight="1">
      <c r="A31" s="68" t="s">
        <v>81</v>
      </c>
      <c r="B31" s="22"/>
      <c r="C31" s="22"/>
      <c r="D31" s="70"/>
      <c r="E31" s="22"/>
      <c r="F31" s="22"/>
    </row>
    <row r="32" spans="1:6" s="67" customFormat="1" ht="15.75" customHeight="1">
      <c r="A32" s="69" t="s">
        <v>102</v>
      </c>
      <c r="B32" s="22">
        <f>SUM(B30:B31)</f>
        <v>0</v>
      </c>
      <c r="C32" s="22">
        <f>SUM(C30:C31)</f>
        <v>0</v>
      </c>
      <c r="D32" s="70"/>
      <c r="E32" s="22"/>
      <c r="F32" s="22"/>
    </row>
    <row r="33" spans="1:6" s="67" customFormat="1" ht="15" customHeight="1">
      <c r="A33" s="70" t="s">
        <v>103</v>
      </c>
      <c r="B33" s="22">
        <f>B28-B29</f>
        <v>0</v>
      </c>
      <c r="C33" s="22"/>
      <c r="D33" s="70" t="s">
        <v>104</v>
      </c>
      <c r="E33" s="22">
        <f>E28+B32</f>
        <v>500683.65000000014</v>
      </c>
      <c r="F33" s="22">
        <f>F28+C32</f>
        <v>35426</v>
      </c>
    </row>
    <row r="34" spans="1:6" s="67" customFormat="1" ht="17.25" customHeight="1">
      <c r="A34" s="71" t="s">
        <v>105</v>
      </c>
      <c r="B34" s="22">
        <f>B27+B33+B32</f>
        <v>579453.1200000001</v>
      </c>
      <c r="C34" s="22">
        <f>C27+C33</f>
        <v>38098</v>
      </c>
      <c r="D34" s="70" t="s">
        <v>106</v>
      </c>
      <c r="E34" s="22">
        <f>E27+E33</f>
        <v>579453.1200000001</v>
      </c>
      <c r="F34" s="22">
        <f>F27+F33</f>
        <v>38098</v>
      </c>
    </row>
    <row r="35" s="67" customFormat="1" ht="10.5"/>
    <row r="36" s="67" customFormat="1" ht="12">
      <c r="A36" s="34" t="str">
        <f>'справка _ 1ДФ_БАЛАНС'!A43</f>
        <v>Дата: 23.07.2007</v>
      </c>
    </row>
    <row r="37" s="67" customFormat="1" ht="12">
      <c r="A37" s="34"/>
    </row>
    <row r="38" spans="1:10" ht="12.75" customHeight="1">
      <c r="A38" s="35"/>
      <c r="C38" s="36"/>
      <c r="D38" s="36"/>
      <c r="E38" s="72"/>
      <c r="F38" s="72"/>
      <c r="G38" s="72"/>
      <c r="H38" s="72"/>
      <c r="J38" s="36"/>
    </row>
    <row r="39" spans="1:4" s="67" customFormat="1" ht="11.25">
      <c r="A39" s="67" t="str">
        <f>'справка _ 1ДФ_БАЛАНС'!A45</f>
        <v>Гл.счетоводител: Елеонора Стоева</v>
      </c>
      <c r="D39" s="67" t="str">
        <f>'справка _ 1ДФ_БАЛАНС'!D45</f>
        <v>Ръководител: Огнян Калев</v>
      </c>
    </row>
    <row r="40" s="67" customFormat="1" ht="10.5"/>
    <row r="41" s="67" customFormat="1" ht="10.5"/>
    <row r="42" s="67" customFormat="1" ht="10.5"/>
    <row r="43" s="67" customFormat="1" ht="10.5">
      <c r="A43" s="63"/>
    </row>
    <row r="44" s="63" customFormat="1" ht="10.5"/>
    <row r="45" s="63" customFormat="1" ht="10.5"/>
    <row r="46" s="63" customFormat="1" ht="10.5"/>
    <row r="47" s="63" customFormat="1" ht="10.5"/>
    <row r="48" s="63" customFormat="1" ht="10.5"/>
    <row r="49" s="63" customFormat="1" ht="10.5"/>
    <row r="50" s="63" customFormat="1" ht="10.5"/>
    <row r="51" s="63" customFormat="1" ht="10.5"/>
    <row r="52" s="63" customFormat="1" ht="10.5"/>
    <row r="53" s="63" customFormat="1" ht="10.5"/>
    <row r="54" s="63" customFormat="1" ht="12">
      <c r="A54" s="1"/>
    </row>
  </sheetData>
  <mergeCells count="4">
    <mergeCell ref="E1:F1"/>
    <mergeCell ref="C3:D3"/>
    <mergeCell ref="A5:B5"/>
    <mergeCell ref="D29:D32"/>
  </mergeCells>
  <printOptions/>
  <pageMargins left="0.3298611111111111" right="0.25" top="0.8201388888888889" bottom="0.7798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J1" sqref="H1:J65536"/>
    </sheetView>
  </sheetViews>
  <sheetFormatPr defaultColWidth="9.140625" defaultRowHeight="12.75"/>
  <cols>
    <col min="1" max="1" width="52.00390625" style="73" customWidth="1"/>
    <col min="2" max="2" width="11.7109375" style="40" customWidth="1"/>
    <col min="3" max="3" width="9.7109375" style="40" customWidth="1"/>
    <col min="4" max="4" width="10.7109375" style="40" customWidth="1"/>
    <col min="5" max="5" width="11.7109375" style="40" customWidth="1"/>
    <col min="6" max="6" width="9.7109375" style="40" customWidth="1"/>
    <col min="7" max="7" width="10.7109375" style="40" customWidth="1"/>
    <col min="8" max="8" width="8.7109375" style="73" customWidth="1"/>
    <col min="9" max="9" width="23.7109375" style="73" customWidth="1"/>
    <col min="10" max="10" width="18.7109375" style="73" customWidth="1"/>
    <col min="11" max="16384" width="9.140625" style="73" customWidth="1"/>
  </cols>
  <sheetData>
    <row r="1" spans="1:7" ht="12">
      <c r="A1" s="74"/>
      <c r="B1" s="44"/>
      <c r="C1" s="44"/>
      <c r="D1" s="44"/>
      <c r="E1" s="3" t="s">
        <v>107</v>
      </c>
      <c r="F1" s="3"/>
      <c r="G1" s="44"/>
    </row>
    <row r="2" spans="1:7" ht="12">
      <c r="A2" s="75"/>
      <c r="B2" s="76"/>
      <c r="C2" s="77"/>
      <c r="D2" s="77"/>
      <c r="E2" s="44"/>
      <c r="F2" s="44"/>
      <c r="G2" s="44"/>
    </row>
    <row r="3" spans="1:7" ht="12.75">
      <c r="A3" s="78" t="s">
        <v>108</v>
      </c>
      <c r="B3" s="78"/>
      <c r="C3" s="78"/>
      <c r="D3" s="78"/>
      <c r="E3" s="78"/>
      <c r="F3" s="78"/>
      <c r="G3" s="44"/>
    </row>
    <row r="4" spans="1:7" ht="12.75">
      <c r="A4" s="78"/>
      <c r="B4" s="79"/>
      <c r="C4" s="79"/>
      <c r="D4" s="79"/>
      <c r="E4" s="79"/>
      <c r="F4" s="79"/>
      <c r="G4" s="44"/>
    </row>
    <row r="5" spans="1:7" ht="25.5" customHeight="1">
      <c r="A5" s="9" t="str">
        <f>'справка _ 2ДФ_ОТЧЕТ ЗА ДОХОДИТЕ'!A5:B5</f>
        <v>Наименование  : АГРО ФИНАНС АДСИЦ</v>
      </c>
      <c r="B5" s="9"/>
      <c r="C5" s="4"/>
      <c r="D5" s="80" t="str">
        <f>'справка _ 1ДФ_БАЛАНС'!D4</f>
        <v>ЕИК по БУЛСТАТ:175 038 005</v>
      </c>
      <c r="E5" s="80"/>
      <c r="F5" s="80"/>
      <c r="G5" s="44"/>
    </row>
    <row r="6" spans="1:7" ht="12">
      <c r="A6" s="81"/>
      <c r="B6" s="82"/>
      <c r="C6" s="83"/>
      <c r="D6" s="83"/>
      <c r="E6" s="44"/>
      <c r="F6" s="44"/>
      <c r="G6" s="44"/>
    </row>
    <row r="7" spans="1:6" ht="12.75">
      <c r="A7" s="9" t="str">
        <f>'справка _ 1ДФ_БАЛАНС'!A5</f>
        <v>Отчетен период: 30.06.2007 г.</v>
      </c>
      <c r="B7" s="44"/>
      <c r="C7" s="84"/>
      <c r="D7" s="84"/>
      <c r="E7" s="85"/>
      <c r="F7" s="84"/>
    </row>
    <row r="8" spans="1:7" ht="12">
      <c r="A8" s="86"/>
      <c r="B8" s="46"/>
      <c r="C8" s="87"/>
      <c r="D8" s="83"/>
      <c r="E8" s="44"/>
      <c r="F8" s="44"/>
      <c r="G8" s="88"/>
    </row>
    <row r="9" spans="1:7" ht="12">
      <c r="A9" s="86"/>
      <c r="B9" s="46"/>
      <c r="C9" s="87"/>
      <c r="D9" s="83"/>
      <c r="E9" s="44"/>
      <c r="F9" s="44"/>
      <c r="G9" s="88" t="s">
        <v>71</v>
      </c>
    </row>
    <row r="10" spans="1:7" ht="13.5" customHeight="1">
      <c r="A10" s="89" t="s">
        <v>109</v>
      </c>
      <c r="B10" s="90" t="s">
        <v>9</v>
      </c>
      <c r="C10" s="90"/>
      <c r="D10" s="90"/>
      <c r="E10" s="90" t="s">
        <v>10</v>
      </c>
      <c r="F10" s="90"/>
      <c r="G10" s="90"/>
    </row>
    <row r="11" spans="1:7" ht="18" customHeight="1">
      <c r="A11" s="89"/>
      <c r="B11" s="90" t="s">
        <v>110</v>
      </c>
      <c r="C11" s="90" t="s">
        <v>111</v>
      </c>
      <c r="D11" s="90" t="s">
        <v>112</v>
      </c>
      <c r="E11" s="90" t="s">
        <v>110</v>
      </c>
      <c r="F11" s="90" t="s">
        <v>111</v>
      </c>
      <c r="G11" s="90" t="s">
        <v>112</v>
      </c>
    </row>
    <row r="12" spans="1:7" s="93" customFormat="1" ht="11.25">
      <c r="A12" s="91" t="s">
        <v>11</v>
      </c>
      <c r="B12" s="92">
        <v>1</v>
      </c>
      <c r="C12" s="92">
        <v>2</v>
      </c>
      <c r="D12" s="92">
        <v>3</v>
      </c>
      <c r="E12" s="92">
        <v>4</v>
      </c>
      <c r="F12" s="92">
        <v>5</v>
      </c>
      <c r="G12" s="92">
        <v>6</v>
      </c>
    </row>
    <row r="13" spans="1:7" ht="12">
      <c r="A13" s="94" t="s">
        <v>113</v>
      </c>
      <c r="B13" s="95"/>
      <c r="D13" s="95"/>
      <c r="E13" s="95"/>
      <c r="F13" s="95"/>
      <c r="G13" s="95"/>
    </row>
    <row r="14" spans="1:7" ht="12">
      <c r="A14" s="96" t="s">
        <v>114</v>
      </c>
      <c r="C14" s="97">
        <f>2072103.36+1981768.56+15162.79</f>
        <v>4069034.71</v>
      </c>
      <c r="D14" s="98">
        <f>-C14-B14</f>
        <v>-4069034.71</v>
      </c>
      <c r="F14" s="97">
        <f>2087296-261539-220623.41-16064.25+93176.82</f>
        <v>1682246.1600000001</v>
      </c>
      <c r="G14" s="98">
        <f>E14-F14</f>
        <v>-1682246.1600000001</v>
      </c>
    </row>
    <row r="15" spans="1:7" ht="12">
      <c r="A15" s="96" t="s">
        <v>115</v>
      </c>
      <c r="B15" s="98"/>
      <c r="C15" s="98"/>
      <c r="D15" s="98">
        <f aca="true" t="shared" si="0" ref="D15:D25">B15-C15</f>
        <v>0</v>
      </c>
      <c r="E15" s="98"/>
      <c r="F15" s="98"/>
      <c r="G15" s="98"/>
    </row>
    <row r="16" spans="1:7" ht="12">
      <c r="A16" s="96" t="s">
        <v>116</v>
      </c>
      <c r="B16" s="98"/>
      <c r="C16" s="98"/>
      <c r="D16" s="98">
        <f t="shared" si="0"/>
        <v>0</v>
      </c>
      <c r="E16" s="98">
        <v>96.87</v>
      </c>
      <c r="F16" s="98"/>
      <c r="G16" s="98">
        <f aca="true" t="shared" si="1" ref="G16:G25">E16-F16</f>
        <v>96.87</v>
      </c>
    </row>
    <row r="17" spans="1:7" ht="23.25">
      <c r="A17" s="94" t="s">
        <v>117</v>
      </c>
      <c r="B17" s="98">
        <f>SUM(B14:B16)</f>
        <v>0</v>
      </c>
      <c r="C17" s="98">
        <f>SUM(C14:C16)</f>
        <v>4069034.71</v>
      </c>
      <c r="D17" s="98">
        <f t="shared" si="0"/>
        <v>-4069034.71</v>
      </c>
      <c r="E17" s="98">
        <f>SUM(E14:E16)</f>
        <v>96.87</v>
      </c>
      <c r="F17" s="98">
        <f>SUM(F14:F16)</f>
        <v>1682246.1600000001</v>
      </c>
      <c r="G17" s="98">
        <f t="shared" si="1"/>
        <v>-1682149.29</v>
      </c>
    </row>
    <row r="18" spans="1:7" ht="23.25">
      <c r="A18" s="99" t="s">
        <v>118</v>
      </c>
      <c r="B18" s="98"/>
      <c r="C18" s="98"/>
      <c r="D18" s="98">
        <f t="shared" si="0"/>
        <v>0</v>
      </c>
      <c r="E18" s="98"/>
      <c r="F18" s="98"/>
      <c r="G18" s="98">
        <f t="shared" si="1"/>
        <v>0</v>
      </c>
    </row>
    <row r="19" spans="1:7" ht="12">
      <c r="A19" s="96" t="s">
        <v>119</v>
      </c>
      <c r="B19" s="98">
        <f>3628.27+30728.74</f>
        <v>34357.01</v>
      </c>
      <c r="C19" s="98">
        <f>603.5+126+15+19.03+882.45+46733.04+5635.07+381938.29+18454.14</f>
        <v>454406.52</v>
      </c>
      <c r="D19" s="98">
        <f t="shared" si="0"/>
        <v>-420049.51</v>
      </c>
      <c r="E19" s="98"/>
      <c r="F19" s="98">
        <f>5958.99+24580+4232.3+37984+2241.3+1038.35+5576</f>
        <v>81610.94000000002</v>
      </c>
      <c r="G19" s="98">
        <f t="shared" si="1"/>
        <v>-81610.94000000002</v>
      </c>
    </row>
    <row r="20" spans="1:7" ht="12">
      <c r="A20" s="96" t="s">
        <v>115</v>
      </c>
      <c r="B20" s="98"/>
      <c r="C20" s="98">
        <f>7.6+464.5</f>
        <v>472.1</v>
      </c>
      <c r="D20" s="98">
        <f t="shared" si="0"/>
        <v>-472.1</v>
      </c>
      <c r="E20" s="98">
        <f>70.64+0.13</f>
        <v>70.77</v>
      </c>
      <c r="F20" s="98">
        <f>14.8+645.2+20+290</f>
        <v>970</v>
      </c>
      <c r="G20" s="98">
        <f t="shared" si="1"/>
        <v>-899.23</v>
      </c>
    </row>
    <row r="21" spans="1:7" ht="12">
      <c r="A21" s="96" t="s">
        <v>120</v>
      </c>
      <c r="B21" s="98"/>
      <c r="C21" s="98">
        <f>5969.17+1242.2+1950.1+32.5+409.5+5+505.09+685.88</f>
        <v>10799.439999999999</v>
      </c>
      <c r="D21" s="98">
        <f t="shared" si="0"/>
        <v>-10799.439999999999</v>
      </c>
      <c r="E21" s="98">
        <v>206.64</v>
      </c>
      <c r="F21" s="98">
        <f>119.91+12754.68+833.42+2983.34+537.19+3458.82+8+6830.27+10080</f>
        <v>37605.63</v>
      </c>
      <c r="G21" s="98">
        <f t="shared" si="1"/>
        <v>-37398.99</v>
      </c>
    </row>
    <row r="22" spans="1:7" ht="12">
      <c r="A22" s="96" t="s">
        <v>121</v>
      </c>
      <c r="B22" s="98"/>
      <c r="C22" s="98"/>
      <c r="D22" s="98">
        <f t="shared" si="0"/>
        <v>0</v>
      </c>
      <c r="E22" s="98"/>
      <c r="F22" s="98"/>
      <c r="G22" s="98">
        <f t="shared" si="1"/>
        <v>0</v>
      </c>
    </row>
    <row r="23" spans="1:7" ht="12">
      <c r="A23" s="96" t="s">
        <v>122</v>
      </c>
      <c r="B23" s="98"/>
      <c r="C23" s="98"/>
      <c r="D23" s="98">
        <f t="shared" si="0"/>
        <v>0</v>
      </c>
      <c r="E23" s="98"/>
      <c r="F23" s="98"/>
      <c r="G23" s="98">
        <f t="shared" si="1"/>
        <v>0</v>
      </c>
    </row>
    <row r="24" spans="1:7" ht="23.25">
      <c r="A24" s="96" t="s">
        <v>123</v>
      </c>
      <c r="B24" s="98">
        <v>97</v>
      </c>
      <c r="C24" s="98">
        <v>89.21</v>
      </c>
      <c r="D24" s="98">
        <f t="shared" si="0"/>
        <v>7.790000000000006</v>
      </c>
      <c r="E24" s="98">
        <f>13686+1500</f>
        <v>15186</v>
      </c>
      <c r="F24" s="98">
        <f>4500+14263+6</f>
        <v>18769</v>
      </c>
      <c r="G24" s="98">
        <f t="shared" si="1"/>
        <v>-3583</v>
      </c>
    </row>
    <row r="25" spans="1:7" ht="23.25">
      <c r="A25" s="94" t="s">
        <v>124</v>
      </c>
      <c r="B25" s="98">
        <f>SUM(B19:B24)</f>
        <v>34454.01</v>
      </c>
      <c r="C25" s="98">
        <f>SUM(C19:C24)</f>
        <v>465767.27</v>
      </c>
      <c r="D25" s="98">
        <f t="shared" si="0"/>
        <v>-431313.26</v>
      </c>
      <c r="E25" s="98">
        <f>SUM(E19:E24)</f>
        <v>15463.41</v>
      </c>
      <c r="F25" s="98">
        <f>SUM(F19:F24)</f>
        <v>138955.57</v>
      </c>
      <c r="G25" s="98">
        <f t="shared" si="1"/>
        <v>-123492.16</v>
      </c>
    </row>
    <row r="26" spans="1:7" ht="12">
      <c r="A26" s="94" t="s">
        <v>125</v>
      </c>
      <c r="B26" s="98"/>
      <c r="C26" s="98"/>
      <c r="D26" s="98"/>
      <c r="E26" s="98"/>
      <c r="F26" s="98"/>
      <c r="G26" s="98"/>
    </row>
    <row r="27" spans="1:7" ht="12">
      <c r="A27" s="96" t="s">
        <v>126</v>
      </c>
      <c r="B27" s="98">
        <v>17036749.4</v>
      </c>
      <c r="C27" s="98"/>
      <c r="D27" s="98">
        <f>B27-C27</f>
        <v>17036749.4</v>
      </c>
      <c r="E27" s="98">
        <v>650000</v>
      </c>
      <c r="F27" s="98"/>
      <c r="G27" s="98">
        <f aca="true" t="shared" si="2" ref="G27:G33">E27-F27</f>
        <v>650000</v>
      </c>
    </row>
    <row r="28" spans="1:7" ht="12">
      <c r="A28" s="96" t="s">
        <v>127</v>
      </c>
      <c r="B28" s="98">
        <v>1932500</v>
      </c>
      <c r="C28" s="98">
        <v>3132500</v>
      </c>
      <c r="D28" s="98">
        <f>B28-C28</f>
        <v>-1200000</v>
      </c>
      <c r="E28" s="98">
        <v>1200000</v>
      </c>
      <c r="F28" s="98"/>
      <c r="G28" s="98">
        <f t="shared" si="2"/>
        <v>1200000</v>
      </c>
    </row>
    <row r="29" spans="1:7" ht="12">
      <c r="A29" s="96" t="s">
        <v>128</v>
      </c>
      <c r="B29" s="98">
        <f>29303.78+1928.22+28.54</f>
        <v>31260.54</v>
      </c>
      <c r="C29" s="98">
        <f>2500+66954.1+275</f>
        <v>69729.1</v>
      </c>
      <c r="D29" s="98">
        <f>B29-C29</f>
        <v>-38468.560000000005</v>
      </c>
      <c r="E29" s="98">
        <v>2660.44</v>
      </c>
      <c r="F29" s="98">
        <f>10647.13+263.21+3500+158.33</f>
        <v>14568.669999999998</v>
      </c>
      <c r="G29" s="98">
        <f t="shared" si="2"/>
        <v>-11908.229999999998</v>
      </c>
    </row>
    <row r="30" spans="1:7" ht="12">
      <c r="A30" s="96" t="s">
        <v>129</v>
      </c>
      <c r="B30" s="98"/>
      <c r="C30" s="98"/>
      <c r="D30" s="98"/>
      <c r="E30" s="98"/>
      <c r="F30" s="98"/>
      <c r="G30" s="98">
        <f t="shared" si="2"/>
        <v>0</v>
      </c>
    </row>
    <row r="31" spans="1:7" ht="12">
      <c r="A31" s="96" t="s">
        <v>130</v>
      </c>
      <c r="B31" s="98"/>
      <c r="C31" s="98"/>
      <c r="D31" s="98"/>
      <c r="E31" s="98"/>
      <c r="F31" s="98"/>
      <c r="G31" s="98">
        <f t="shared" si="2"/>
        <v>0</v>
      </c>
    </row>
    <row r="32" spans="1:7" ht="12">
      <c r="A32" s="94" t="s">
        <v>131</v>
      </c>
      <c r="B32" s="98">
        <f>SUM(B27:B31)</f>
        <v>19000509.939999998</v>
      </c>
      <c r="C32" s="98">
        <f>SUM(C26:C31)</f>
        <v>3202229.1</v>
      </c>
      <c r="D32" s="98">
        <f>B32-C32</f>
        <v>15798280.839999998</v>
      </c>
      <c r="E32" s="98">
        <f>SUM(E27:E31)</f>
        <v>1852660.44</v>
      </c>
      <c r="F32" s="98">
        <f>SUM(F26:F31)</f>
        <v>14568.669999999998</v>
      </c>
      <c r="G32" s="98">
        <f t="shared" si="2"/>
        <v>1838091.77</v>
      </c>
    </row>
    <row r="33" spans="1:7" ht="12">
      <c r="A33" s="94" t="s">
        <v>132</v>
      </c>
      <c r="B33" s="98">
        <f>B32+B17+B25</f>
        <v>19034963.95</v>
      </c>
      <c r="C33" s="98">
        <f>C32+C25+C17</f>
        <v>7737031.08</v>
      </c>
      <c r="D33" s="98">
        <f>B33-C33</f>
        <v>11297932.87</v>
      </c>
      <c r="E33" s="98">
        <f>E32+E17+E25</f>
        <v>1868220.72</v>
      </c>
      <c r="F33" s="98">
        <f>F32+F25+F17</f>
        <v>1835770.4000000001</v>
      </c>
      <c r="G33" s="98">
        <f t="shared" si="2"/>
        <v>32450.319999999832</v>
      </c>
    </row>
    <row r="34" spans="1:7" ht="12">
      <c r="A34" s="94" t="s">
        <v>133</v>
      </c>
      <c r="B34" s="98"/>
      <c r="C34" s="98"/>
      <c r="D34" s="100">
        <f>G35</f>
        <v>32450.319999999832</v>
      </c>
      <c r="E34" s="98"/>
      <c r="F34" s="98"/>
      <c r="G34" s="100"/>
    </row>
    <row r="35" spans="1:7" ht="12">
      <c r="A35" s="99" t="s">
        <v>134</v>
      </c>
      <c r="B35" s="98"/>
      <c r="C35" s="98"/>
      <c r="D35" s="98">
        <f>D33+D34</f>
        <v>11330383.19</v>
      </c>
      <c r="E35" s="98"/>
      <c r="F35" s="98"/>
      <c r="G35" s="98">
        <f>G33+G34</f>
        <v>32450.319999999832</v>
      </c>
    </row>
    <row r="36" spans="1:7" ht="12">
      <c r="A36" s="96" t="s">
        <v>135</v>
      </c>
      <c r="B36" s="98"/>
      <c r="C36" s="98"/>
      <c r="D36" s="98">
        <v>29780</v>
      </c>
      <c r="E36" s="98"/>
      <c r="F36" s="98"/>
      <c r="G36" s="98">
        <v>32291</v>
      </c>
    </row>
    <row r="37" spans="1:7" ht="12">
      <c r="A37" s="101"/>
      <c r="B37" s="102"/>
      <c r="C37" s="103"/>
      <c r="D37" s="102"/>
      <c r="E37" s="102"/>
      <c r="F37" s="102"/>
      <c r="G37" s="102"/>
    </row>
    <row r="38" spans="1:7" ht="12">
      <c r="A38" s="74"/>
      <c r="B38" s="104"/>
      <c r="C38" s="105"/>
      <c r="D38" s="104"/>
      <c r="E38" s="44"/>
      <c r="F38" s="44"/>
      <c r="G38" s="44"/>
    </row>
    <row r="39" spans="1:7" ht="12">
      <c r="A39" s="34" t="str">
        <f>'справка _ 2ДФ_ОТЧЕТ ЗА ДОХОДИТЕ'!A36</f>
        <v>Дата: 23.07.2007</v>
      </c>
      <c r="B39" s="44"/>
      <c r="C39" s="44"/>
      <c r="D39" s="44"/>
      <c r="E39" s="44"/>
      <c r="F39" s="44"/>
      <c r="G39" s="44"/>
    </row>
    <row r="40" spans="1:11" ht="12.75" customHeight="1">
      <c r="A40" s="106"/>
      <c r="C40" s="36"/>
      <c r="D40" s="36"/>
      <c r="E40" s="107"/>
      <c r="F40" s="108"/>
      <c r="G40" s="108"/>
      <c r="H40" s="108"/>
      <c r="I40" s="108"/>
      <c r="J40" s="109"/>
      <c r="K40" s="110"/>
    </row>
    <row r="41" spans="1:4" ht="12">
      <c r="A41" s="1" t="str">
        <f>'справка _ 1ДФ_БАЛАНС'!A45</f>
        <v>Гл.счетоводител: Елеонора Стоева</v>
      </c>
      <c r="D41" s="40" t="str">
        <f>'справка _ 1ДФ_БАЛАНС'!D45</f>
        <v>Ръководител: Огнян Калев</v>
      </c>
    </row>
  </sheetData>
  <mergeCells count="7">
    <mergeCell ref="E1:F1"/>
    <mergeCell ref="A3:F3"/>
    <mergeCell ref="A5:B5"/>
    <mergeCell ref="D5:F5"/>
    <mergeCell ref="A10:A11"/>
    <mergeCell ref="B10:D10"/>
    <mergeCell ref="E10:G10"/>
  </mergeCells>
  <printOptions/>
  <pageMargins left="0.7479166666666667" right="0.7479166666666667" top="0.5" bottom="0.7798611111111111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22">
      <selection activeCell="I22" sqref="H1:J65536"/>
    </sheetView>
  </sheetViews>
  <sheetFormatPr defaultColWidth="9.140625" defaultRowHeight="12.75"/>
  <cols>
    <col min="1" max="1" width="25.421875" style="111" customWidth="1"/>
    <col min="2" max="2" width="9.7109375" style="111" customWidth="1"/>
    <col min="3" max="3" width="8.7109375" style="111" customWidth="1"/>
    <col min="4" max="4" width="9.7109375" style="111" customWidth="1"/>
    <col min="5" max="5" width="6.7109375" style="111" customWidth="1"/>
    <col min="6" max="6" width="8.7109375" style="111" customWidth="1"/>
    <col min="7" max="7" width="6.7109375" style="111" customWidth="1"/>
    <col min="8" max="8" width="7.28125" style="111" customWidth="1"/>
    <col min="9" max="9" width="7.7109375" style="111" customWidth="1"/>
    <col min="10" max="10" width="7.28125" style="111" customWidth="1"/>
    <col min="11" max="11" width="9.7109375" style="111" customWidth="1"/>
    <col min="12" max="16384" width="9.140625" style="73" customWidth="1"/>
  </cols>
  <sheetData>
    <row r="1" spans="8:11" ht="12">
      <c r="H1" s="112"/>
      <c r="I1" s="112" t="s">
        <v>136</v>
      </c>
      <c r="J1" s="112"/>
      <c r="K1" s="112"/>
    </row>
    <row r="3" spans="1:11" ht="19.5" customHeight="1">
      <c r="A3" s="113" t="s">
        <v>137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0.25" customHeight="1">
      <c r="A5" s="9">
        <f>'справка _ 3ДФ_ОПП'!A5:B5</f>
        <v>0</v>
      </c>
      <c r="B5" s="9"/>
      <c r="C5" s="4"/>
      <c r="D5" s="80">
        <f>'справка _ 1ДФ_БАЛАНС'!D4</f>
        <v>0</v>
      </c>
      <c r="E5" s="80"/>
      <c r="F5" s="80"/>
      <c r="G5" s="115"/>
      <c r="H5" s="115"/>
      <c r="I5" s="115"/>
      <c r="J5" s="116"/>
      <c r="K5" s="116"/>
    </row>
    <row r="6" spans="1:11" ht="12.75">
      <c r="A6" s="43"/>
      <c r="B6" s="43"/>
      <c r="C6" s="4"/>
      <c r="D6" s="11"/>
      <c r="E6" s="11"/>
      <c r="F6" s="11"/>
      <c r="G6" s="115"/>
      <c r="H6" s="115"/>
      <c r="I6" s="115"/>
      <c r="J6" s="116"/>
      <c r="K6" s="116"/>
    </row>
    <row r="7" spans="1:6" s="73" customFormat="1" ht="12.75">
      <c r="A7" s="9" t="str">
        <f>'справка _ 3ДФ_ОПП'!A7</f>
        <v>Отчетен период: 30.06.2007 г.</v>
      </c>
      <c r="B7" s="117"/>
      <c r="C7" s="118"/>
      <c r="D7" s="118"/>
      <c r="E7" s="119"/>
      <c r="F7" s="118"/>
    </row>
    <row r="8" spans="1:11" ht="12">
      <c r="A8" s="120"/>
      <c r="B8" s="120"/>
      <c r="C8" s="120"/>
      <c r="D8" s="120"/>
      <c r="E8" s="121"/>
      <c r="F8" s="121"/>
      <c r="G8" s="121"/>
      <c r="H8" s="121"/>
      <c r="I8" s="121"/>
      <c r="J8" s="115"/>
      <c r="K8" s="122" t="s">
        <v>138</v>
      </c>
    </row>
    <row r="9" spans="1:11" ht="32.25" customHeight="1">
      <c r="A9" s="123" t="s">
        <v>139</v>
      </c>
      <c r="B9" s="123" t="s">
        <v>140</v>
      </c>
      <c r="C9" s="123" t="s">
        <v>141</v>
      </c>
      <c r="D9" s="123"/>
      <c r="E9" s="123"/>
      <c r="F9" s="123"/>
      <c r="G9" s="123"/>
      <c r="H9" s="123" t="s">
        <v>142</v>
      </c>
      <c r="I9" s="123"/>
      <c r="J9" s="123" t="s">
        <v>143</v>
      </c>
      <c r="K9" s="123" t="s">
        <v>144</v>
      </c>
    </row>
    <row r="10" spans="1:11" ht="12.75" customHeight="1">
      <c r="A10" s="123"/>
      <c r="B10" s="123"/>
      <c r="C10" s="124" t="s">
        <v>145</v>
      </c>
      <c r="D10" s="123" t="s">
        <v>146</v>
      </c>
      <c r="E10" s="123" t="s">
        <v>147</v>
      </c>
      <c r="F10" s="123"/>
      <c r="G10" s="123"/>
      <c r="H10" s="123" t="s">
        <v>148</v>
      </c>
      <c r="I10" s="123" t="s">
        <v>149</v>
      </c>
      <c r="J10" s="123"/>
      <c r="K10" s="123"/>
    </row>
    <row r="11" spans="1:11" ht="63" customHeight="1">
      <c r="A11" s="123"/>
      <c r="B11" s="123"/>
      <c r="C11" s="124"/>
      <c r="D11" s="123"/>
      <c r="E11" s="123" t="s">
        <v>150</v>
      </c>
      <c r="F11" s="123" t="s">
        <v>151</v>
      </c>
      <c r="G11" s="123" t="s">
        <v>152</v>
      </c>
      <c r="H11" s="123"/>
      <c r="I11" s="123"/>
      <c r="J11" s="123"/>
      <c r="K11" s="123"/>
    </row>
    <row r="12" spans="1:11" s="125" customFormat="1" ht="12">
      <c r="A12" s="124" t="s">
        <v>11</v>
      </c>
      <c r="B12" s="124">
        <v>1</v>
      </c>
      <c r="C12" s="124">
        <v>2</v>
      </c>
      <c r="D12" s="124">
        <v>3</v>
      </c>
      <c r="E12" s="124">
        <v>4</v>
      </c>
      <c r="F12" s="124">
        <v>5</v>
      </c>
      <c r="G12" s="124">
        <v>6</v>
      </c>
      <c r="H12" s="124">
        <v>7</v>
      </c>
      <c r="I12" s="124">
        <v>8</v>
      </c>
      <c r="J12" s="124">
        <v>9</v>
      </c>
      <c r="K12" s="124">
        <v>10</v>
      </c>
    </row>
    <row r="13" spans="1:11" ht="23.25">
      <c r="A13" s="126" t="s">
        <v>153</v>
      </c>
      <c r="B13" s="127">
        <v>650000</v>
      </c>
      <c r="C13" s="127"/>
      <c r="D13" s="127"/>
      <c r="E13" s="127"/>
      <c r="F13" s="127"/>
      <c r="G13" s="128"/>
      <c r="H13" s="127">
        <v>128780</v>
      </c>
      <c r="I13" s="127"/>
      <c r="J13" s="128"/>
      <c r="K13" s="127">
        <f>SUM(B13:J13)</f>
        <v>778780</v>
      </c>
    </row>
    <row r="14" spans="1:11" ht="23.25">
      <c r="A14" s="126" t="s">
        <v>154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3.25">
      <c r="A15" s="129" t="s">
        <v>155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7"/>
    </row>
    <row r="16" spans="1:11" ht="12">
      <c r="A16" s="129" t="s">
        <v>156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7"/>
    </row>
    <row r="17" spans="1:11" ht="23.25">
      <c r="A17" s="126" t="s">
        <v>157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23.25">
      <c r="A18" s="126" t="s">
        <v>158</v>
      </c>
      <c r="B18" s="127">
        <f>B19-B20</f>
        <v>15487954</v>
      </c>
      <c r="C18" s="127">
        <f>C19-C20</f>
        <v>1548795.5</v>
      </c>
      <c r="D18" s="127"/>
      <c r="E18" s="127"/>
      <c r="F18" s="127"/>
      <c r="G18" s="127"/>
      <c r="H18" s="127"/>
      <c r="I18" s="127"/>
      <c r="J18" s="127"/>
      <c r="K18" s="127">
        <f>SUM(B18:J18)</f>
        <v>17036749.5</v>
      </c>
    </row>
    <row r="19" spans="1:11" ht="12">
      <c r="A19" s="129" t="s">
        <v>159</v>
      </c>
      <c r="B19" s="127">
        <v>15487954</v>
      </c>
      <c r="C19" s="127">
        <v>1548795.5</v>
      </c>
      <c r="D19" s="127"/>
      <c r="E19" s="127"/>
      <c r="F19" s="127"/>
      <c r="G19" s="127"/>
      <c r="H19" s="127"/>
      <c r="I19" s="127"/>
      <c r="J19" s="127"/>
      <c r="K19" s="127">
        <f>SUM(B19:J19)</f>
        <v>17036749.5</v>
      </c>
    </row>
    <row r="20" spans="1:11" ht="12">
      <c r="A20" s="129" t="s">
        <v>160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>
        <f>SUM(B20:J20)</f>
        <v>0</v>
      </c>
    </row>
    <row r="21" spans="1:11" ht="23.25">
      <c r="A21" s="126" t="s">
        <v>161</v>
      </c>
      <c r="B21" s="128"/>
      <c r="C21" s="128"/>
      <c r="D21" s="128"/>
      <c r="E21" s="128"/>
      <c r="F21" s="128"/>
      <c r="G21" s="128"/>
      <c r="H21" s="127"/>
      <c r="I21" s="127">
        <v>-500683.64</v>
      </c>
      <c r="J21" s="127"/>
      <c r="K21" s="127">
        <f>SUM(B21:J21)</f>
        <v>-500683.64</v>
      </c>
    </row>
    <row r="22" spans="1:11" ht="23.25">
      <c r="A22" s="129" t="s">
        <v>162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>
        <f aca="true" t="shared" si="0" ref="K22:K37">SUM(B22:J22)</f>
        <v>0</v>
      </c>
    </row>
    <row r="23" spans="1:11" ht="12">
      <c r="A23" s="129" t="s">
        <v>163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7">
        <f t="shared" si="0"/>
        <v>0</v>
      </c>
    </row>
    <row r="24" spans="1:11" ht="12">
      <c r="A24" s="129" t="s">
        <v>164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7">
        <f t="shared" si="0"/>
        <v>0</v>
      </c>
    </row>
    <row r="25" spans="1:11" ht="12">
      <c r="A25" s="129" t="s">
        <v>165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7">
        <f t="shared" si="0"/>
        <v>0</v>
      </c>
    </row>
    <row r="26" spans="1:11" ht="34.5">
      <c r="A26" s="129" t="s">
        <v>166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>
        <f t="shared" si="0"/>
        <v>0</v>
      </c>
    </row>
    <row r="27" spans="1:11" ht="12.75" hidden="1">
      <c r="A27" s="129" t="s">
        <v>167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7">
        <f t="shared" si="0"/>
        <v>0</v>
      </c>
    </row>
    <row r="28" spans="1:11" ht="12.75" hidden="1">
      <c r="A28" s="129" t="s">
        <v>168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7">
        <f t="shared" si="0"/>
        <v>0</v>
      </c>
    </row>
    <row r="29" spans="1:11" ht="34.5">
      <c r="A29" s="129" t="s">
        <v>169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>
        <f t="shared" si="0"/>
        <v>0</v>
      </c>
    </row>
    <row r="30" spans="1:11" ht="12.75" hidden="1">
      <c r="A30" s="129" t="s">
        <v>167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7">
        <f t="shared" si="0"/>
        <v>0</v>
      </c>
    </row>
    <row r="31" spans="1:11" ht="12.75" hidden="1">
      <c r="A31" s="129" t="s">
        <v>168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7">
        <f t="shared" si="0"/>
        <v>0</v>
      </c>
    </row>
    <row r="32" spans="1:11" ht="12">
      <c r="A32" s="129" t="s">
        <v>170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7">
        <f t="shared" si="0"/>
        <v>0</v>
      </c>
    </row>
    <row r="33" spans="1:11" ht="23.25">
      <c r="A33" s="129" t="s">
        <v>171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7">
        <f t="shared" si="0"/>
        <v>0</v>
      </c>
    </row>
    <row r="34" spans="1:11" ht="23.25">
      <c r="A34" s="126" t="s">
        <v>172</v>
      </c>
      <c r="B34" s="127">
        <f>B18+B13+B33</f>
        <v>16137954</v>
      </c>
      <c r="C34" s="127">
        <f>C18+C13+C33</f>
        <v>1548795.5</v>
      </c>
      <c r="D34" s="127">
        <f aca="true" t="shared" si="1" ref="D34:J34">D18+D13</f>
        <v>0</v>
      </c>
      <c r="E34" s="127">
        <f t="shared" si="1"/>
        <v>0</v>
      </c>
      <c r="F34" s="127">
        <f t="shared" si="1"/>
        <v>0</v>
      </c>
      <c r="G34" s="127">
        <f t="shared" si="1"/>
        <v>0</v>
      </c>
      <c r="H34" s="127">
        <f>H13+H21</f>
        <v>128780</v>
      </c>
      <c r="I34" s="127">
        <f>I13+I21</f>
        <v>-500683.64</v>
      </c>
      <c r="J34" s="127">
        <f t="shared" si="1"/>
        <v>0</v>
      </c>
      <c r="K34" s="127">
        <f t="shared" si="0"/>
        <v>17314845.86</v>
      </c>
    </row>
    <row r="35" spans="1:11" ht="34.5">
      <c r="A35" s="129" t="s">
        <v>173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7">
        <f t="shared" si="0"/>
        <v>0</v>
      </c>
    </row>
    <row r="36" spans="1:11" ht="39" customHeight="1">
      <c r="A36" s="129" t="s">
        <v>174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7">
        <f t="shared" si="0"/>
        <v>0</v>
      </c>
    </row>
    <row r="37" spans="1:11" ht="23.25" customHeight="1">
      <c r="A37" s="130" t="s">
        <v>175</v>
      </c>
      <c r="B37" s="127">
        <f>B34</f>
        <v>16137954</v>
      </c>
      <c r="C37" s="127">
        <f>C34</f>
        <v>1548795.5</v>
      </c>
      <c r="D37" s="127"/>
      <c r="E37" s="127"/>
      <c r="F37" s="127"/>
      <c r="G37" s="127"/>
      <c r="H37" s="127">
        <f>H34</f>
        <v>128780</v>
      </c>
      <c r="I37" s="127">
        <f>I34</f>
        <v>-500683.64</v>
      </c>
      <c r="J37" s="127"/>
      <c r="K37" s="127">
        <f t="shared" si="0"/>
        <v>17314845.86</v>
      </c>
    </row>
    <row r="38" spans="1:11" ht="12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3"/>
    </row>
    <row r="39" spans="1:11" ht="12">
      <c r="A39" s="34" t="str">
        <f>'справка _ 3ДФ_ОПП'!A39</f>
        <v>Дата: 23.07.2007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3"/>
    </row>
    <row r="40" spans="1:11" ht="12.75" customHeight="1">
      <c r="A40" s="134"/>
      <c r="C40" s="109"/>
      <c r="D40" s="109"/>
      <c r="F40" s="108"/>
      <c r="G40" s="107"/>
      <c r="H40" s="107"/>
      <c r="I40" s="107"/>
      <c r="J40" s="107"/>
      <c r="K40" s="110"/>
    </row>
    <row r="41" spans="1:5" ht="12">
      <c r="A41" s="135" t="str">
        <f>'справка _ 1ДФ_БАЛАНС'!A45</f>
        <v>Гл.счетоводител: Елеонора Стоева</v>
      </c>
      <c r="E41" s="136" t="str">
        <f>'справка _ 1ДФ_БАЛАНС'!D45</f>
        <v>Ръководител: Огнян Калев</v>
      </c>
    </row>
  </sheetData>
  <mergeCells count="15">
    <mergeCell ref="A3:K3"/>
    <mergeCell ref="A5:B5"/>
    <mergeCell ref="D5:F5"/>
    <mergeCell ref="A9:A11"/>
    <mergeCell ref="B9:B11"/>
    <mergeCell ref="C9:G9"/>
    <mergeCell ref="H9:I9"/>
    <mergeCell ref="J9:J11"/>
    <mergeCell ref="K9:K11"/>
    <mergeCell ref="C10:C11"/>
    <mergeCell ref="D10:D11"/>
    <mergeCell ref="E10:G10"/>
    <mergeCell ref="H10:H11"/>
    <mergeCell ref="I10:I11"/>
    <mergeCell ref="G40:J40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 J13 B15:J16 J21 B23:J25 B32:J33 B35:J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J28 B30:J31">
      <formula1>0</formula1>
      <formula2>9999999999999990</formula2>
    </dataValidation>
  </dataValidations>
  <printOptions horizontalCentered="1"/>
  <pageMargins left="0.15763888888888888" right="0.15763888888888888" top="0.2361111111111111" bottom="0.19652777777777777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5"/>
  <sheetViews>
    <sheetView workbookViewId="0" topLeftCell="A17">
      <selection activeCell="C19" activeCellId="1" sqref="H1:J65536 C19"/>
    </sheetView>
  </sheetViews>
  <sheetFormatPr defaultColWidth="9.140625" defaultRowHeight="12.75"/>
  <cols>
    <col min="1" max="1" width="26.57421875" style="137" customWidth="1"/>
    <col min="2" max="2" width="9.7109375" style="137" customWidth="1"/>
    <col min="3" max="3" width="8.7109375" style="137" customWidth="1"/>
    <col min="4" max="4" width="7.7109375" style="137" customWidth="1"/>
    <col min="5" max="5" width="8.57421875" style="137" customWidth="1"/>
    <col min="6" max="6" width="7.7109375" style="137" customWidth="1"/>
    <col min="7" max="7" width="7.28125" style="137" customWidth="1"/>
    <col min="8" max="8" width="8.57421875" style="137" customWidth="1"/>
    <col min="9" max="9" width="8.140625" style="137" customWidth="1"/>
    <col min="10" max="10" width="9.7109375" style="137" customWidth="1"/>
    <col min="11" max="11" width="8.00390625" style="137" customWidth="1"/>
    <col min="12" max="12" width="7.28125" style="137" customWidth="1"/>
    <col min="13" max="13" width="7.7109375" style="137" customWidth="1"/>
    <col min="14" max="14" width="6.8515625" style="137" customWidth="1"/>
    <col min="15" max="15" width="8.7109375" style="137" customWidth="1"/>
    <col min="16" max="16" width="9.8515625" style="137" customWidth="1"/>
    <col min="17" max="16384" width="9.140625" style="137" customWidth="1"/>
  </cols>
  <sheetData>
    <row r="1" spans="13:15" ht="12">
      <c r="M1" s="138" t="s">
        <v>176</v>
      </c>
      <c r="N1" s="138"/>
      <c r="O1" s="138"/>
    </row>
    <row r="3" spans="1:16" ht="12.75">
      <c r="A3" s="139"/>
      <c r="B3" s="140"/>
      <c r="C3" s="140"/>
      <c r="D3" s="140"/>
      <c r="E3" s="140"/>
      <c r="F3" s="140"/>
      <c r="G3" s="141" t="s">
        <v>177</v>
      </c>
      <c r="H3" s="142"/>
      <c r="I3" s="140"/>
      <c r="J3" s="140"/>
      <c r="K3" s="140"/>
      <c r="L3" s="140"/>
      <c r="M3" s="140"/>
      <c r="N3" s="140"/>
      <c r="O3" s="140"/>
      <c r="P3" s="140"/>
    </row>
    <row r="4" spans="1:16" ht="12.75">
      <c r="A4" s="143"/>
      <c r="B4" s="143"/>
      <c r="C4" s="143"/>
      <c r="D4" s="143"/>
      <c r="E4" s="143"/>
      <c r="F4" s="144" t="s">
        <v>178</v>
      </c>
      <c r="G4" s="144"/>
      <c r="H4" s="144"/>
      <c r="I4" s="143"/>
      <c r="J4" s="143"/>
      <c r="K4" s="145"/>
      <c r="L4" s="145"/>
      <c r="M4" s="145"/>
      <c r="N4" s="145"/>
      <c r="O4" s="145"/>
      <c r="P4" s="145"/>
    </row>
    <row r="5" spans="1:16" ht="10.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5"/>
      <c r="L5" s="145"/>
      <c r="M5" s="145"/>
      <c r="N5" s="145"/>
      <c r="O5" s="145"/>
      <c r="P5" s="145"/>
    </row>
    <row r="6" spans="1:16" ht="12.75" customHeight="1">
      <c r="A6" s="9">
        <f>'справка _ 4ДФ_ОСК'!A5:B5</f>
        <v>0</v>
      </c>
      <c r="B6" s="9"/>
      <c r="C6" s="9"/>
      <c r="D6" s="9"/>
      <c r="E6" s="9"/>
      <c r="F6" s="143"/>
      <c r="G6" s="143"/>
      <c r="H6" s="80">
        <f>'справка _ 1ДФ_БАЛАНС'!D4</f>
        <v>0</v>
      </c>
      <c r="I6" s="80"/>
      <c r="J6" s="80"/>
      <c r="K6" s="145"/>
      <c r="L6" s="145"/>
      <c r="M6" s="145"/>
      <c r="N6" s="145"/>
      <c r="O6" s="145"/>
      <c r="P6" s="145"/>
    </row>
    <row r="7" spans="1:16" ht="10.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5"/>
      <c r="L7" s="145"/>
      <c r="M7" s="145"/>
      <c r="N7" s="145"/>
      <c r="O7" s="145"/>
      <c r="P7" s="145"/>
    </row>
    <row r="8" spans="1:16" ht="12.75">
      <c r="A8" s="146" t="str">
        <f>'справка _ 4ДФ_ОСК'!A7</f>
        <v>Отчетен период: 30.06.2007 г.</v>
      </c>
      <c r="B8" s="146"/>
      <c r="C8" s="146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</row>
    <row r="9" spans="1:16" ht="12">
      <c r="A9" s="14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50"/>
      <c r="P9" s="151" t="s">
        <v>71</v>
      </c>
    </row>
    <row r="10" spans="1:16" s="153" customFormat="1" ht="39" customHeight="1">
      <c r="A10" s="152" t="s">
        <v>139</v>
      </c>
      <c r="B10" s="152" t="s">
        <v>179</v>
      </c>
      <c r="C10" s="152"/>
      <c r="D10" s="152"/>
      <c r="E10" s="152"/>
      <c r="F10" s="152" t="s">
        <v>180</v>
      </c>
      <c r="G10" s="152"/>
      <c r="H10" s="152" t="s">
        <v>181</v>
      </c>
      <c r="I10" s="152" t="s">
        <v>182</v>
      </c>
      <c r="J10" s="152"/>
      <c r="K10" s="152"/>
      <c r="L10" s="152"/>
      <c r="M10" s="152" t="s">
        <v>180</v>
      </c>
      <c r="N10" s="152"/>
      <c r="O10" s="152" t="s">
        <v>183</v>
      </c>
      <c r="P10" s="152" t="s">
        <v>184</v>
      </c>
    </row>
    <row r="11" spans="1:16" s="153" customFormat="1" ht="45.75">
      <c r="A11" s="152"/>
      <c r="B11" s="152" t="s">
        <v>185</v>
      </c>
      <c r="C11" s="152" t="s">
        <v>186</v>
      </c>
      <c r="D11" s="152" t="s">
        <v>187</v>
      </c>
      <c r="E11" s="152" t="s">
        <v>188</v>
      </c>
      <c r="F11" s="152" t="s">
        <v>159</v>
      </c>
      <c r="G11" s="152" t="s">
        <v>160</v>
      </c>
      <c r="H11" s="152"/>
      <c r="I11" s="152" t="s">
        <v>185</v>
      </c>
      <c r="J11" s="152" t="s">
        <v>189</v>
      </c>
      <c r="K11" s="152" t="s">
        <v>190</v>
      </c>
      <c r="L11" s="152" t="s">
        <v>191</v>
      </c>
      <c r="M11" s="152" t="s">
        <v>159</v>
      </c>
      <c r="N11" s="152" t="s">
        <v>160</v>
      </c>
      <c r="O11" s="152"/>
      <c r="P11" s="152"/>
    </row>
    <row r="12" spans="1:16" s="153" customFormat="1" ht="12">
      <c r="A12" s="154" t="s">
        <v>11</v>
      </c>
      <c r="B12" s="152">
        <v>1</v>
      </c>
      <c r="C12" s="152">
        <v>2</v>
      </c>
      <c r="D12" s="152">
        <v>3</v>
      </c>
      <c r="E12" s="152">
        <v>4</v>
      </c>
      <c r="F12" s="152">
        <v>5</v>
      </c>
      <c r="G12" s="152">
        <v>6</v>
      </c>
      <c r="H12" s="152">
        <v>7</v>
      </c>
      <c r="I12" s="152">
        <v>8</v>
      </c>
      <c r="J12" s="152">
        <v>9</v>
      </c>
      <c r="K12" s="152">
        <v>10</v>
      </c>
      <c r="L12" s="152">
        <v>11</v>
      </c>
      <c r="M12" s="152">
        <v>12</v>
      </c>
      <c r="N12" s="152">
        <v>13</v>
      </c>
      <c r="O12" s="152">
        <v>14</v>
      </c>
      <c r="P12" s="152">
        <v>15</v>
      </c>
    </row>
    <row r="13" spans="1:16" s="153" customFormat="1" ht="23.25">
      <c r="A13" s="155" t="s">
        <v>192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s="153" customFormat="1" ht="12">
      <c r="A14" s="157" t="s">
        <v>193</v>
      </c>
      <c r="B14" s="156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s="153" customFormat="1" ht="12">
      <c r="A15" s="157" t="s">
        <v>194</v>
      </c>
      <c r="B15" s="156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s="153" customFormat="1" ht="12">
      <c r="A16" s="157" t="s">
        <v>195</v>
      </c>
      <c r="B16" s="158">
        <v>24580</v>
      </c>
      <c r="C16" s="158"/>
      <c r="D16" s="158"/>
      <c r="E16" s="158">
        <f>B16+C16-D16</f>
        <v>24580</v>
      </c>
      <c r="F16" s="158"/>
      <c r="G16" s="158"/>
      <c r="H16" s="158">
        <f>E16+F16-G16</f>
        <v>24580</v>
      </c>
      <c r="I16" s="158">
        <v>4609</v>
      </c>
      <c r="J16" s="158">
        <v>3072.7</v>
      </c>
      <c r="K16" s="158"/>
      <c r="L16" s="158">
        <f>I16+J16-K16</f>
        <v>7681.7</v>
      </c>
      <c r="M16" s="158"/>
      <c r="N16" s="158"/>
      <c r="O16" s="158">
        <f>L16+M16-N16</f>
        <v>7681.7</v>
      </c>
      <c r="P16" s="158">
        <f>H16-O16</f>
        <v>16898.3</v>
      </c>
    </row>
    <row r="17" spans="1:16" ht="12">
      <c r="A17" s="157" t="s">
        <v>196</v>
      </c>
      <c r="B17" s="158">
        <v>5959</v>
      </c>
      <c r="C17" s="158"/>
      <c r="D17" s="158"/>
      <c r="E17" s="158">
        <f>B17+C17-D17</f>
        <v>5959</v>
      </c>
      <c r="F17" s="158"/>
      <c r="G17" s="158"/>
      <c r="H17" s="158">
        <f>E17+F17-G17</f>
        <v>5959</v>
      </c>
      <c r="I17" s="158">
        <v>1732</v>
      </c>
      <c r="J17" s="158">
        <v>1043</v>
      </c>
      <c r="K17" s="158"/>
      <c r="L17" s="158">
        <f>I17+J17-K17</f>
        <v>2775</v>
      </c>
      <c r="M17" s="158"/>
      <c r="N17" s="158"/>
      <c r="O17" s="158">
        <f>L17+M17-N17</f>
        <v>2775</v>
      </c>
      <c r="P17" s="158">
        <f>H17-O17</f>
        <v>3184</v>
      </c>
    </row>
    <row r="18" spans="1:16" s="153" customFormat="1" ht="12">
      <c r="A18" s="159" t="s">
        <v>197</v>
      </c>
      <c r="B18" s="156">
        <f>SUM(B14:B17)</f>
        <v>30539</v>
      </c>
      <c r="C18" s="156">
        <f>SUM(C14:C17)</f>
        <v>0</v>
      </c>
      <c r="D18" s="156"/>
      <c r="E18" s="156">
        <f>B18+C18-D18</f>
        <v>30539</v>
      </c>
      <c r="F18" s="156"/>
      <c r="G18" s="156"/>
      <c r="H18" s="156">
        <f>E18+F18-G18</f>
        <v>30539</v>
      </c>
      <c r="I18" s="156">
        <f>SUM(I16:I17)</f>
        <v>6341</v>
      </c>
      <c r="J18" s="156">
        <f>SUM(J16:J17)</f>
        <v>4115.7</v>
      </c>
      <c r="K18" s="156"/>
      <c r="L18" s="156">
        <f>I18+J18-K18</f>
        <v>10456.7</v>
      </c>
      <c r="M18" s="156"/>
      <c r="N18" s="156"/>
      <c r="O18" s="156">
        <f>L18+M18-N18</f>
        <v>10456.7</v>
      </c>
      <c r="P18" s="156">
        <f>H18-O18</f>
        <v>20082.3</v>
      </c>
    </row>
    <row r="19" spans="1:49" ht="34.5" customHeight="1">
      <c r="A19" s="153" t="s">
        <v>198</v>
      </c>
      <c r="B19" s="160">
        <v>2087296</v>
      </c>
      <c r="C19" s="160">
        <v>3653543.59</v>
      </c>
      <c r="D19" s="160"/>
      <c r="E19" s="161">
        <f>B19+C19-D19</f>
        <v>5740839.59</v>
      </c>
      <c r="F19" s="162"/>
      <c r="G19" s="162"/>
      <c r="H19" s="156">
        <f>E19+F19-G19</f>
        <v>5740839.59</v>
      </c>
      <c r="I19" s="162"/>
      <c r="J19" s="162"/>
      <c r="K19" s="162"/>
      <c r="L19" s="156">
        <f>I19+J19-K19</f>
        <v>0</v>
      </c>
      <c r="M19" s="162"/>
      <c r="N19" s="162"/>
      <c r="O19" s="156">
        <f>L19+M19-N19</f>
        <v>0</v>
      </c>
      <c r="P19" s="156">
        <f>H19-O19</f>
        <v>5740839.59</v>
      </c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</row>
    <row r="20" spans="1:49" ht="29.25" customHeight="1">
      <c r="A20" s="155" t="s">
        <v>199</v>
      </c>
      <c r="B20" s="164"/>
      <c r="C20" s="164"/>
      <c r="D20" s="164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</row>
    <row r="21" spans="1:49" ht="12">
      <c r="A21" s="167" t="s">
        <v>200</v>
      </c>
      <c r="B21" s="168"/>
      <c r="C21" s="168"/>
      <c r="D21" s="168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</row>
    <row r="22" spans="1:49" ht="12">
      <c r="A22" s="167" t="s">
        <v>201</v>
      </c>
      <c r="B22" s="170">
        <v>4232</v>
      </c>
      <c r="C22" s="170"/>
      <c r="D22" s="170"/>
      <c r="E22" s="158">
        <f>B22+C22-D22</f>
        <v>4232</v>
      </c>
      <c r="F22" s="171"/>
      <c r="G22" s="171"/>
      <c r="H22" s="158">
        <f>E22+F22-G22</f>
        <v>4232</v>
      </c>
      <c r="I22" s="171">
        <v>882</v>
      </c>
      <c r="J22" s="171">
        <v>1058.16</v>
      </c>
      <c r="K22" s="171"/>
      <c r="L22" s="158">
        <f>I22+J22-K22</f>
        <v>1940.16</v>
      </c>
      <c r="M22" s="171"/>
      <c r="N22" s="171"/>
      <c r="O22" s="158">
        <f>L22+M22-N22</f>
        <v>1940.16</v>
      </c>
      <c r="P22" s="158">
        <f>H22-O22</f>
        <v>2291.84</v>
      </c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</row>
    <row r="23" spans="1:49" ht="12">
      <c r="A23" s="167" t="s">
        <v>22</v>
      </c>
      <c r="B23" s="170"/>
      <c r="C23" s="170">
        <v>522</v>
      </c>
      <c r="D23" s="170"/>
      <c r="E23" s="158">
        <f>B23+C23-D23</f>
        <v>522</v>
      </c>
      <c r="F23" s="171"/>
      <c r="G23" s="171"/>
      <c r="H23" s="158">
        <f>E23+F23-G23</f>
        <v>522</v>
      </c>
      <c r="I23" s="171"/>
      <c r="J23" s="171">
        <v>32.65</v>
      </c>
      <c r="K23" s="171"/>
      <c r="L23" s="158">
        <f>I23+J23-K23</f>
        <v>32.65</v>
      </c>
      <c r="M23" s="171"/>
      <c r="N23" s="171"/>
      <c r="O23" s="158">
        <f>L23+M23-N23</f>
        <v>32.65</v>
      </c>
      <c r="P23" s="158">
        <f>H23-O23</f>
        <v>489.35</v>
      </c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</row>
    <row r="24" spans="1:49" s="176" customFormat="1" ht="12">
      <c r="A24" s="172" t="s">
        <v>202</v>
      </c>
      <c r="B24" s="173">
        <f>SUM(B21:B23)</f>
        <v>4232</v>
      </c>
      <c r="C24" s="173">
        <f>SUM(C21:C23)</f>
        <v>522</v>
      </c>
      <c r="D24" s="173"/>
      <c r="E24" s="173">
        <f>SUM(E21:E23)</f>
        <v>4754</v>
      </c>
      <c r="F24" s="173"/>
      <c r="G24" s="173"/>
      <c r="H24" s="173">
        <f>SUM(H21:H23)</f>
        <v>4754</v>
      </c>
      <c r="I24" s="173">
        <f>SUM(I21:I23)</f>
        <v>882</v>
      </c>
      <c r="J24" s="173">
        <f>SUM(J21:J23)</f>
        <v>1090.8100000000002</v>
      </c>
      <c r="K24" s="173"/>
      <c r="L24" s="173">
        <f>SUM(L21:L23)</f>
        <v>1972.8100000000002</v>
      </c>
      <c r="M24" s="173"/>
      <c r="N24" s="173"/>
      <c r="O24" s="173">
        <f>SUM(O21:O23)</f>
        <v>1972.8100000000002</v>
      </c>
      <c r="P24" s="173">
        <f>SUM(P21:P23)</f>
        <v>2781.19</v>
      </c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</row>
    <row r="25" spans="1:49" s="181" customFormat="1" ht="23.25" customHeight="1">
      <c r="A25" s="177" t="s">
        <v>203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</row>
    <row r="26" spans="1:49" s="181" customFormat="1" ht="12">
      <c r="A26" s="182" t="s">
        <v>204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</row>
    <row r="27" spans="1:49" s="181" customFormat="1" ht="29.25" customHeight="1">
      <c r="A27" s="183" t="s">
        <v>205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</row>
    <row r="28" spans="1:49" s="181" customFormat="1" ht="30.75" customHeight="1">
      <c r="A28" s="183" t="s">
        <v>206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</row>
    <row r="29" spans="1:49" s="181" customFormat="1" ht="23.25">
      <c r="A29" s="184" t="s">
        <v>207</v>
      </c>
      <c r="B29" s="171"/>
      <c r="C29" s="171"/>
      <c r="D29" s="171"/>
      <c r="E29" s="178"/>
      <c r="F29" s="171"/>
      <c r="G29" s="171"/>
      <c r="H29" s="178"/>
      <c r="I29" s="171"/>
      <c r="J29" s="171"/>
      <c r="K29" s="171"/>
      <c r="L29" s="178"/>
      <c r="M29" s="171"/>
      <c r="N29" s="171"/>
      <c r="O29" s="178"/>
      <c r="P29" s="178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</row>
    <row r="30" spans="1:49" s="181" customFormat="1" ht="12">
      <c r="A30" s="183" t="s">
        <v>208</v>
      </c>
      <c r="B30" s="171"/>
      <c r="C30" s="171"/>
      <c r="D30" s="171"/>
      <c r="E30" s="178"/>
      <c r="F30" s="171"/>
      <c r="G30" s="171"/>
      <c r="H30" s="178"/>
      <c r="I30" s="171"/>
      <c r="J30" s="171"/>
      <c r="K30" s="171"/>
      <c r="L30" s="178"/>
      <c r="M30" s="171"/>
      <c r="N30" s="171"/>
      <c r="O30" s="178"/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</row>
    <row r="31" spans="1:49" s="181" customFormat="1" ht="31.5" customHeight="1">
      <c r="A31" s="159" t="s">
        <v>209</v>
      </c>
      <c r="B31" s="171"/>
      <c r="C31" s="171"/>
      <c r="D31" s="171"/>
      <c r="E31" s="178"/>
      <c r="F31" s="171"/>
      <c r="G31" s="171"/>
      <c r="H31" s="178"/>
      <c r="I31" s="171"/>
      <c r="J31" s="171"/>
      <c r="K31" s="171"/>
      <c r="L31" s="178"/>
      <c r="M31" s="171"/>
      <c r="N31" s="171"/>
      <c r="O31" s="178"/>
      <c r="P31" s="178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</row>
    <row r="32" spans="1:49" s="181" customFormat="1" ht="12">
      <c r="A32" s="157"/>
      <c r="B32" s="171"/>
      <c r="C32" s="171"/>
      <c r="D32" s="171"/>
      <c r="E32" s="178"/>
      <c r="F32" s="171"/>
      <c r="G32" s="171"/>
      <c r="H32" s="178"/>
      <c r="I32" s="171"/>
      <c r="J32" s="171"/>
      <c r="K32" s="171"/>
      <c r="L32" s="178"/>
      <c r="M32" s="171"/>
      <c r="N32" s="171"/>
      <c r="O32" s="178"/>
      <c r="P32" s="178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</row>
    <row r="33" spans="1:49" ht="12">
      <c r="A33" s="185" t="s">
        <v>210</v>
      </c>
      <c r="B33" s="160">
        <f>B31+B24+B19+B18</f>
        <v>2122067</v>
      </c>
      <c r="C33" s="160">
        <f aca="true" t="shared" si="0" ref="C33:P33">C31+C24+C19+C18</f>
        <v>3654065.59</v>
      </c>
      <c r="D33" s="160">
        <f t="shared" si="0"/>
        <v>0</v>
      </c>
      <c r="E33" s="160">
        <f t="shared" si="0"/>
        <v>5776132.59</v>
      </c>
      <c r="F33" s="160">
        <f t="shared" si="0"/>
        <v>0</v>
      </c>
      <c r="G33" s="160">
        <f t="shared" si="0"/>
        <v>0</v>
      </c>
      <c r="H33" s="160">
        <f t="shared" si="0"/>
        <v>5776132.59</v>
      </c>
      <c r="I33" s="160">
        <f t="shared" si="0"/>
        <v>7223</v>
      </c>
      <c r="J33" s="160">
        <f t="shared" si="0"/>
        <v>5206.51</v>
      </c>
      <c r="K33" s="160">
        <f t="shared" si="0"/>
        <v>0</v>
      </c>
      <c r="L33" s="160">
        <f t="shared" si="0"/>
        <v>12429.51</v>
      </c>
      <c r="M33" s="160">
        <f t="shared" si="0"/>
        <v>0</v>
      </c>
      <c r="N33" s="160">
        <f t="shared" si="0"/>
        <v>0</v>
      </c>
      <c r="O33" s="160">
        <f t="shared" si="0"/>
        <v>12429.51</v>
      </c>
      <c r="P33" s="160">
        <f t="shared" si="0"/>
        <v>5763703.08</v>
      </c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</row>
    <row r="34" spans="1:49" ht="10.5">
      <c r="A34" s="186"/>
      <c r="B34" s="187"/>
      <c r="C34" s="187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</row>
    <row r="35" spans="1:11" s="73" customFormat="1" ht="12.75" customHeight="1">
      <c r="A35" s="34">
        <f>'справка _ 4ДФ_ОСК'!A39</f>
        <v>0</v>
      </c>
      <c r="B35" s="134"/>
      <c r="C35" s="109"/>
      <c r="D35" s="109"/>
      <c r="E35" s="111"/>
      <c r="F35" s="108"/>
      <c r="G35" s="107"/>
      <c r="H35" s="107"/>
      <c r="I35" s="107"/>
      <c r="J35" s="107"/>
      <c r="K35" s="110"/>
    </row>
    <row r="36" spans="1:49" ht="10.5">
      <c r="A36" s="189">
        <f>'справка _ 1ДФ_БАЛАНС'!A44</f>
        <v>0</v>
      </c>
      <c r="B36" s="190"/>
      <c r="C36" s="190"/>
      <c r="D36" s="190"/>
      <c r="E36" s="191"/>
      <c r="F36" s="191"/>
      <c r="G36" s="192"/>
      <c r="H36" s="191"/>
      <c r="I36" s="191"/>
      <c r="J36" s="191"/>
      <c r="K36" s="191"/>
      <c r="L36" s="191"/>
      <c r="M36" s="191"/>
      <c r="N36" s="191"/>
      <c r="O36" s="191"/>
      <c r="P36" s="191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</row>
    <row r="37" spans="1:49" ht="10.5">
      <c r="A37" s="189" t="str">
        <f>'справка _ 1ДФ_БАЛАНС'!A45</f>
        <v>Гл.счетоводител: Елеонора Стоева</v>
      </c>
      <c r="B37" s="190"/>
      <c r="C37" s="190"/>
      <c r="D37" s="190"/>
      <c r="E37" s="191"/>
      <c r="F37" s="191"/>
      <c r="G37" s="192" t="str">
        <f>'справка _ 1ДФ_БАЛАНС'!D45</f>
        <v>Ръководител: Огнян Калев</v>
      </c>
      <c r="H37" s="191"/>
      <c r="I37" s="191"/>
      <c r="J37" s="191"/>
      <c r="K37" s="191"/>
      <c r="L37" s="191"/>
      <c r="M37" s="191"/>
      <c r="N37" s="191"/>
      <c r="O37" s="191"/>
      <c r="P37" s="191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</row>
    <row r="38" spans="1:49" ht="10.5">
      <c r="A38" s="186"/>
      <c r="B38" s="190"/>
      <c r="C38" s="190"/>
      <c r="D38" s="190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</row>
    <row r="39" spans="1:49" ht="10.5">
      <c r="A39" s="145"/>
      <c r="B39" s="190"/>
      <c r="C39" s="190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</row>
    <row r="40" spans="1:49" ht="10.5">
      <c r="A40" s="145"/>
      <c r="B40" s="190"/>
      <c r="C40" s="190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</row>
    <row r="41" spans="1:49" ht="10.5">
      <c r="A41" s="145"/>
      <c r="B41" s="190"/>
      <c r="C41" s="190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</row>
    <row r="42" spans="2:49" ht="10.5">
      <c r="B42" s="193"/>
      <c r="C42" s="193"/>
      <c r="D42" s="19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</row>
    <row r="43" spans="2:49" ht="10.5">
      <c r="B43" s="193"/>
      <c r="C43" s="193"/>
      <c r="D43" s="19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</row>
    <row r="44" spans="2:49" ht="10.5">
      <c r="B44" s="193"/>
      <c r="C44" s="193"/>
      <c r="D44" s="19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</row>
    <row r="45" spans="2:49" ht="10.5">
      <c r="B45" s="193"/>
      <c r="C45" s="193"/>
      <c r="D45" s="19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</row>
    <row r="46" spans="2:49" ht="10.5">
      <c r="B46" s="193"/>
      <c r="C46" s="193"/>
      <c r="D46" s="19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</row>
    <row r="47" spans="2:49" ht="10.5">
      <c r="B47" s="193"/>
      <c r="C47" s="193"/>
      <c r="D47" s="19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</row>
    <row r="48" spans="2:49" ht="10.5">
      <c r="B48" s="193"/>
      <c r="C48" s="193"/>
      <c r="D48" s="19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</row>
    <row r="49" spans="2:49" ht="10.5">
      <c r="B49" s="193"/>
      <c r="C49" s="193"/>
      <c r="D49" s="19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</row>
    <row r="50" spans="2:49" ht="10.5">
      <c r="B50" s="193"/>
      <c r="C50" s="193"/>
      <c r="D50" s="19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</row>
    <row r="51" spans="2:49" ht="10.5">
      <c r="B51" s="193"/>
      <c r="C51" s="193"/>
      <c r="D51" s="19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</row>
    <row r="52" spans="2:49" ht="10.5">
      <c r="B52" s="193"/>
      <c r="C52" s="193"/>
      <c r="D52" s="19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</row>
    <row r="53" spans="2:49" ht="10.5">
      <c r="B53" s="193"/>
      <c r="C53" s="193"/>
      <c r="D53" s="19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</row>
    <row r="54" spans="2:49" ht="10.5">
      <c r="B54" s="193"/>
      <c r="C54" s="193"/>
      <c r="D54" s="19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</row>
    <row r="55" spans="2:49" ht="10.5">
      <c r="B55" s="193"/>
      <c r="C55" s="193"/>
      <c r="D55" s="19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</row>
    <row r="56" spans="2:49" ht="10.5">
      <c r="B56" s="193"/>
      <c r="C56" s="193"/>
      <c r="D56" s="19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</row>
    <row r="57" spans="2:49" ht="10.5">
      <c r="B57" s="193"/>
      <c r="C57" s="193"/>
      <c r="D57" s="19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</row>
    <row r="58" spans="2:49" ht="10.5">
      <c r="B58" s="193"/>
      <c r="C58" s="193"/>
      <c r="D58" s="19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</row>
    <row r="59" spans="2:49" ht="10.5">
      <c r="B59" s="163"/>
      <c r="C59" s="193"/>
      <c r="D59" s="19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</row>
    <row r="60" spans="2:49" ht="10.5">
      <c r="B60" s="163"/>
      <c r="C60" s="193"/>
      <c r="D60" s="19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</row>
    <row r="61" spans="2:49" ht="10.5">
      <c r="B61" s="163"/>
      <c r="C61" s="193"/>
      <c r="D61" s="19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</row>
    <row r="62" spans="2:49" ht="10.5">
      <c r="B62" s="163"/>
      <c r="C62" s="193"/>
      <c r="D62" s="19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</row>
    <row r="63" spans="3:4" ht="10.5">
      <c r="C63" s="194"/>
      <c r="D63" s="194"/>
    </row>
    <row r="64" spans="3:4" ht="10.5">
      <c r="C64" s="194"/>
      <c r="D64" s="194"/>
    </row>
    <row r="65" spans="3:4" ht="10.5">
      <c r="C65" s="194"/>
      <c r="D65" s="194"/>
    </row>
    <row r="66" spans="3:4" ht="10.5">
      <c r="C66" s="194"/>
      <c r="D66" s="194"/>
    </row>
    <row r="67" spans="3:4" ht="10.5">
      <c r="C67" s="194"/>
      <c r="D67" s="194"/>
    </row>
    <row r="68" spans="3:4" ht="10.5">
      <c r="C68" s="194"/>
      <c r="D68" s="194"/>
    </row>
    <row r="69" spans="3:4" ht="10.5">
      <c r="C69" s="194"/>
      <c r="D69" s="194"/>
    </row>
    <row r="70" spans="3:4" ht="10.5">
      <c r="C70" s="194"/>
      <c r="D70" s="194"/>
    </row>
    <row r="71" spans="3:4" ht="10.5">
      <c r="C71" s="194"/>
      <c r="D71" s="194"/>
    </row>
    <row r="72" spans="3:4" ht="10.5">
      <c r="C72" s="194"/>
      <c r="D72" s="194"/>
    </row>
    <row r="73" spans="3:4" ht="10.5">
      <c r="C73" s="194"/>
      <c r="D73" s="194"/>
    </row>
    <row r="74" spans="3:4" ht="10.5">
      <c r="C74" s="194"/>
      <c r="D74" s="194"/>
    </row>
    <row r="75" spans="3:4" ht="10.5">
      <c r="C75" s="194"/>
      <c r="D75" s="194"/>
    </row>
    <row r="76" spans="3:4" ht="10.5">
      <c r="C76" s="194"/>
      <c r="D76" s="194"/>
    </row>
    <row r="77" spans="3:4" ht="10.5">
      <c r="C77" s="194"/>
      <c r="D77" s="194"/>
    </row>
    <row r="78" spans="3:4" ht="10.5">
      <c r="C78" s="194"/>
      <c r="D78" s="194"/>
    </row>
    <row r="79" spans="3:4" ht="10.5">
      <c r="C79" s="194"/>
      <c r="D79" s="194"/>
    </row>
    <row r="80" spans="3:4" ht="10.5">
      <c r="C80" s="194"/>
      <c r="D80" s="194"/>
    </row>
    <row r="81" spans="3:4" ht="10.5">
      <c r="C81" s="194"/>
      <c r="D81" s="194"/>
    </row>
    <row r="82" spans="3:4" ht="10.5">
      <c r="C82" s="194"/>
      <c r="D82" s="194"/>
    </row>
    <row r="83" spans="3:4" ht="10.5">
      <c r="C83" s="194"/>
      <c r="D83" s="194"/>
    </row>
    <row r="84" spans="3:4" ht="10.5">
      <c r="C84" s="194"/>
      <c r="D84" s="194"/>
    </row>
    <row r="85" spans="3:4" ht="10.5">
      <c r="C85" s="194"/>
      <c r="D85" s="194"/>
    </row>
    <row r="86" spans="3:4" ht="10.5">
      <c r="C86" s="194"/>
      <c r="D86" s="194"/>
    </row>
    <row r="87" spans="3:4" ht="10.5">
      <c r="C87" s="194"/>
      <c r="D87" s="194"/>
    </row>
    <row r="88" spans="3:4" ht="10.5">
      <c r="C88" s="194"/>
      <c r="D88" s="194"/>
    </row>
    <row r="89" spans="3:4" ht="10.5">
      <c r="C89" s="194"/>
      <c r="D89" s="194"/>
    </row>
    <row r="90" spans="3:4" ht="10.5">
      <c r="C90" s="194"/>
      <c r="D90" s="194"/>
    </row>
    <row r="91" spans="3:4" ht="10.5">
      <c r="C91" s="194"/>
      <c r="D91" s="194"/>
    </row>
    <row r="92" spans="3:4" ht="10.5">
      <c r="C92" s="194"/>
      <c r="D92" s="194"/>
    </row>
    <row r="93" spans="3:4" ht="10.5">
      <c r="C93" s="194"/>
      <c r="D93" s="194"/>
    </row>
    <row r="94" spans="3:4" ht="10.5">
      <c r="C94" s="194"/>
      <c r="D94" s="194"/>
    </row>
    <row r="95" spans="3:4" ht="10.5">
      <c r="C95" s="194"/>
      <c r="D95" s="194"/>
    </row>
    <row r="96" spans="3:4" ht="10.5">
      <c r="C96" s="194"/>
      <c r="D96" s="194"/>
    </row>
    <row r="97" spans="3:4" ht="10.5">
      <c r="C97" s="194"/>
      <c r="D97" s="194"/>
    </row>
    <row r="98" spans="3:4" ht="10.5">
      <c r="C98" s="194"/>
      <c r="D98" s="194"/>
    </row>
    <row r="99" spans="3:4" ht="10.5">
      <c r="C99" s="194"/>
      <c r="D99" s="194"/>
    </row>
    <row r="100" spans="3:4" ht="10.5">
      <c r="C100" s="194"/>
      <c r="D100" s="194"/>
    </row>
    <row r="101" spans="3:4" ht="10.5">
      <c r="C101" s="194"/>
      <c r="D101" s="194"/>
    </row>
    <row r="102" spans="3:4" ht="10.5">
      <c r="C102" s="194"/>
      <c r="D102" s="194"/>
    </row>
    <row r="103" spans="3:4" ht="10.5">
      <c r="C103" s="194"/>
      <c r="D103" s="194"/>
    </row>
    <row r="104" spans="3:4" ht="10.5">
      <c r="C104" s="194"/>
      <c r="D104" s="194"/>
    </row>
    <row r="105" spans="3:4" ht="10.5">
      <c r="C105" s="194"/>
      <c r="D105" s="194"/>
    </row>
    <row r="106" spans="3:4" ht="10.5">
      <c r="C106" s="194"/>
      <c r="D106" s="194"/>
    </row>
    <row r="107" spans="3:4" ht="10.5">
      <c r="C107" s="194"/>
      <c r="D107" s="194"/>
    </row>
    <row r="108" spans="3:4" ht="10.5">
      <c r="C108" s="194"/>
      <c r="D108" s="194"/>
    </row>
    <row r="109" spans="3:4" ht="10.5">
      <c r="C109" s="194"/>
      <c r="D109" s="194"/>
    </row>
    <row r="110" spans="3:4" ht="10.5">
      <c r="C110" s="194"/>
      <c r="D110" s="194"/>
    </row>
    <row r="111" spans="3:4" ht="10.5">
      <c r="C111" s="194"/>
      <c r="D111" s="194"/>
    </row>
    <row r="112" spans="3:4" ht="10.5">
      <c r="C112" s="194"/>
      <c r="D112" s="194"/>
    </row>
    <row r="113" spans="3:4" ht="10.5">
      <c r="C113" s="194"/>
      <c r="D113" s="194"/>
    </row>
    <row r="114" spans="3:4" ht="10.5">
      <c r="C114" s="194"/>
      <c r="D114" s="194"/>
    </row>
    <row r="115" spans="3:4" ht="10.5">
      <c r="C115" s="194"/>
      <c r="D115" s="194"/>
    </row>
    <row r="116" spans="3:4" ht="10.5">
      <c r="C116" s="194"/>
      <c r="D116" s="194"/>
    </row>
    <row r="117" spans="3:4" ht="10.5">
      <c r="C117" s="194"/>
      <c r="D117" s="194"/>
    </row>
    <row r="118" spans="3:4" ht="10.5">
      <c r="C118" s="194"/>
      <c r="D118" s="194"/>
    </row>
    <row r="119" spans="3:4" ht="10.5">
      <c r="C119" s="194"/>
      <c r="D119" s="194"/>
    </row>
    <row r="120" spans="3:4" ht="10.5">
      <c r="C120" s="194"/>
      <c r="D120" s="194"/>
    </row>
    <row r="121" spans="3:4" ht="10.5">
      <c r="C121" s="194"/>
      <c r="D121" s="194"/>
    </row>
    <row r="122" spans="3:4" ht="10.5">
      <c r="C122" s="194"/>
      <c r="D122" s="194"/>
    </row>
    <row r="123" spans="3:4" ht="10.5">
      <c r="C123" s="194"/>
      <c r="D123" s="194"/>
    </row>
    <row r="124" spans="3:4" ht="10.5">
      <c r="C124" s="194"/>
      <c r="D124" s="194"/>
    </row>
    <row r="125" spans="3:4" ht="10.5">
      <c r="C125" s="194"/>
      <c r="D125" s="194"/>
    </row>
    <row r="126" spans="3:4" ht="10.5">
      <c r="C126" s="194"/>
      <c r="D126" s="194"/>
    </row>
    <row r="127" spans="3:4" ht="10.5">
      <c r="C127" s="194"/>
      <c r="D127" s="194"/>
    </row>
    <row r="128" spans="3:4" ht="10.5">
      <c r="C128" s="194"/>
      <c r="D128" s="194"/>
    </row>
    <row r="129" spans="3:4" ht="10.5">
      <c r="C129" s="194"/>
      <c r="D129" s="194"/>
    </row>
    <row r="130" spans="3:4" ht="10.5">
      <c r="C130" s="194"/>
      <c r="D130" s="194"/>
    </row>
    <row r="131" spans="3:4" ht="10.5">
      <c r="C131" s="194"/>
      <c r="D131" s="194"/>
    </row>
    <row r="132" spans="3:4" ht="10.5">
      <c r="C132" s="194"/>
      <c r="D132" s="194"/>
    </row>
    <row r="133" spans="3:4" ht="10.5">
      <c r="C133" s="194"/>
      <c r="D133" s="194"/>
    </row>
    <row r="134" spans="3:4" ht="10.5">
      <c r="C134" s="194"/>
      <c r="D134" s="194"/>
    </row>
    <row r="135" spans="3:4" ht="10.5">
      <c r="C135" s="194"/>
      <c r="D135" s="194"/>
    </row>
    <row r="136" spans="3:4" ht="10.5">
      <c r="C136" s="194"/>
      <c r="D136" s="194"/>
    </row>
    <row r="137" spans="3:4" ht="10.5">
      <c r="C137" s="194"/>
      <c r="D137" s="194"/>
    </row>
    <row r="138" spans="3:4" ht="10.5">
      <c r="C138" s="194"/>
      <c r="D138" s="194"/>
    </row>
    <row r="139" spans="3:4" ht="10.5">
      <c r="C139" s="194"/>
      <c r="D139" s="194"/>
    </row>
    <row r="140" spans="3:4" ht="10.5">
      <c r="C140" s="194"/>
      <c r="D140" s="194"/>
    </row>
    <row r="141" spans="3:4" ht="10.5">
      <c r="C141" s="194"/>
      <c r="D141" s="194"/>
    </row>
    <row r="142" spans="3:4" ht="10.5">
      <c r="C142" s="194"/>
      <c r="D142" s="194"/>
    </row>
    <row r="143" spans="3:4" ht="10.5">
      <c r="C143" s="194"/>
      <c r="D143" s="194"/>
    </row>
    <row r="144" spans="3:4" ht="10.5">
      <c r="C144" s="194"/>
      <c r="D144" s="194"/>
    </row>
    <row r="145" spans="3:4" ht="10.5">
      <c r="C145" s="194"/>
      <c r="D145" s="194"/>
    </row>
    <row r="146" spans="3:4" ht="10.5">
      <c r="C146" s="194"/>
      <c r="D146" s="194"/>
    </row>
    <row r="147" spans="3:4" ht="10.5">
      <c r="C147" s="194"/>
      <c r="D147" s="194"/>
    </row>
    <row r="148" spans="3:4" ht="10.5">
      <c r="C148" s="194"/>
      <c r="D148" s="194"/>
    </row>
    <row r="149" spans="3:4" ht="10.5">
      <c r="C149" s="194"/>
      <c r="D149" s="194"/>
    </row>
    <row r="150" spans="3:4" ht="10.5">
      <c r="C150" s="194"/>
      <c r="D150" s="194"/>
    </row>
    <row r="151" spans="3:4" ht="10.5">
      <c r="C151" s="194"/>
      <c r="D151" s="194"/>
    </row>
    <row r="152" spans="3:4" ht="10.5">
      <c r="C152" s="194"/>
      <c r="D152" s="194"/>
    </row>
    <row r="153" spans="3:4" ht="10.5">
      <c r="C153" s="194"/>
      <c r="D153" s="194"/>
    </row>
    <row r="154" spans="3:4" ht="10.5">
      <c r="C154" s="194"/>
      <c r="D154" s="194"/>
    </row>
    <row r="155" spans="3:4" ht="10.5">
      <c r="C155" s="194"/>
      <c r="D155" s="194"/>
    </row>
    <row r="156" spans="3:4" ht="10.5">
      <c r="C156" s="194"/>
      <c r="D156" s="194"/>
    </row>
    <row r="157" spans="3:4" ht="10.5">
      <c r="C157" s="194"/>
      <c r="D157" s="194"/>
    </row>
    <row r="158" spans="3:4" ht="10.5">
      <c r="C158" s="194"/>
      <c r="D158" s="194"/>
    </row>
    <row r="159" spans="3:4" ht="10.5">
      <c r="C159" s="194"/>
      <c r="D159" s="194"/>
    </row>
    <row r="160" spans="3:4" ht="10.5">
      <c r="C160" s="194"/>
      <c r="D160" s="194"/>
    </row>
    <row r="161" spans="3:4" ht="10.5">
      <c r="C161" s="194"/>
      <c r="D161" s="194"/>
    </row>
    <row r="162" spans="3:4" ht="10.5">
      <c r="C162" s="194"/>
      <c r="D162" s="194"/>
    </row>
    <row r="163" spans="3:4" ht="10.5">
      <c r="C163" s="194"/>
      <c r="D163" s="194"/>
    </row>
    <row r="164" spans="3:4" ht="10.5">
      <c r="C164" s="194"/>
      <c r="D164" s="194"/>
    </row>
    <row r="165" spans="3:4" ht="10.5">
      <c r="C165" s="194"/>
      <c r="D165" s="194"/>
    </row>
  </sheetData>
  <mergeCells count="14">
    <mergeCell ref="M1:O1"/>
    <mergeCell ref="F4:H4"/>
    <mergeCell ref="A6:E6"/>
    <mergeCell ref="H6:J6"/>
    <mergeCell ref="A8:D8"/>
    <mergeCell ref="A10:A11"/>
    <mergeCell ref="B10:E10"/>
    <mergeCell ref="F10:G10"/>
    <mergeCell ref="H10:H11"/>
    <mergeCell ref="I10:L10"/>
    <mergeCell ref="M10:N10"/>
    <mergeCell ref="O10:O11"/>
    <mergeCell ref="P10:P11"/>
    <mergeCell ref="G35:J3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D23 F22:G23 I22:K23 M22:N23 B29:D32 F29:G32 I29:K32 M29:N32">
      <formula1>0</formula1>
      <formula2>9999999999999990</formula2>
    </dataValidation>
  </dataValidations>
  <printOptions/>
  <pageMargins left="0.25" right="0.25" top="0.5097222222222222" bottom="0.6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37">
      <selection activeCell="E21" activeCellId="1" sqref="H1:J65536 E21"/>
    </sheetView>
  </sheetViews>
  <sheetFormatPr defaultColWidth="9.140625" defaultRowHeight="12.75"/>
  <cols>
    <col min="1" max="1" width="25.00390625" style="73" customWidth="1"/>
    <col min="2" max="2" width="11.28125" style="195" customWidth="1"/>
    <col min="3" max="3" width="9.57421875" style="195" customWidth="1"/>
    <col min="4" max="4" width="10.57421875" style="195" customWidth="1"/>
    <col min="5" max="5" width="10.140625" style="195" customWidth="1"/>
    <col min="6" max="6" width="9.140625" style="195" customWidth="1"/>
    <col min="7" max="16384" width="9.140625" style="73" customWidth="1"/>
  </cols>
  <sheetData>
    <row r="1" spans="1:6" s="199" customFormat="1" ht="18" customHeight="1">
      <c r="A1" s="196"/>
      <c r="B1" s="197"/>
      <c r="C1" s="197"/>
      <c r="D1" s="197"/>
      <c r="E1" s="198" t="s">
        <v>211</v>
      </c>
      <c r="F1" s="198"/>
    </row>
    <row r="2" spans="1:4" ht="15" customHeight="1">
      <c r="A2" s="200" t="s">
        <v>212</v>
      </c>
      <c r="B2" s="200"/>
      <c r="C2" s="200"/>
      <c r="D2" s="200"/>
    </row>
    <row r="3" spans="1:4" ht="12.75">
      <c r="A3" s="201" t="s">
        <v>213</v>
      </c>
      <c r="B3" s="201"/>
      <c r="C3" s="201"/>
      <c r="D3" s="201"/>
    </row>
    <row r="4" spans="1:4" ht="12">
      <c r="A4" s="195"/>
      <c r="B4" s="202"/>
      <c r="C4" s="202"/>
      <c r="D4" s="202"/>
    </row>
    <row r="5" spans="1:8" ht="12.75" customHeight="1">
      <c r="A5" s="9">
        <f>'справка _ 5ДФ'!A6:E6</f>
        <v>0</v>
      </c>
      <c r="B5" s="9"/>
      <c r="C5" s="9"/>
      <c r="D5" s="9"/>
      <c r="E5" s="9"/>
      <c r="F5" s="80">
        <f>'справка _ 1ДФ_БАЛАНС'!D4</f>
        <v>0</v>
      </c>
      <c r="G5" s="80"/>
      <c r="H5" s="80"/>
    </row>
    <row r="6" spans="1:2" ht="12">
      <c r="A6" s="195"/>
      <c r="B6" s="203"/>
    </row>
    <row r="7" ht="12">
      <c r="A7" s="41" t="str">
        <f>'справка _ 5ДФ'!A8:D8</f>
        <v>Отчетен период: 30.06.2007 г.</v>
      </c>
    </row>
    <row r="8" ht="12">
      <c r="B8" s="204" t="s">
        <v>214</v>
      </c>
    </row>
    <row r="9" spans="1:6" ht="13.5" customHeight="1">
      <c r="A9" s="205" t="s">
        <v>215</v>
      </c>
      <c r="B9" s="109"/>
      <c r="F9" s="206" t="s">
        <v>71</v>
      </c>
    </row>
    <row r="10" spans="1:6" ht="13.5" customHeight="1">
      <c r="A10" s="89" t="s">
        <v>216</v>
      </c>
      <c r="B10" s="207" t="s">
        <v>217</v>
      </c>
      <c r="C10" s="208" t="s">
        <v>218</v>
      </c>
      <c r="D10" s="208"/>
      <c r="E10" s="208"/>
      <c r="F10" s="208"/>
    </row>
    <row r="11" spans="1:6" ht="23.25">
      <c r="A11" s="89"/>
      <c r="B11" s="207"/>
      <c r="C11" s="209" t="s">
        <v>219</v>
      </c>
      <c r="D11" s="209" t="s">
        <v>220</v>
      </c>
      <c r="E11" s="208" t="s">
        <v>221</v>
      </c>
      <c r="F11" s="208" t="s">
        <v>222</v>
      </c>
    </row>
    <row r="12" spans="1:6" s="211" customFormat="1" ht="12">
      <c r="A12" s="210" t="s">
        <v>11</v>
      </c>
      <c r="B12" s="208">
        <v>1</v>
      </c>
      <c r="C12" s="208">
        <v>2</v>
      </c>
      <c r="D12" s="208">
        <v>3</v>
      </c>
      <c r="E12" s="209">
        <v>4</v>
      </c>
      <c r="F12" s="209">
        <v>5</v>
      </c>
    </row>
    <row r="13" spans="1:6" ht="12">
      <c r="A13" s="212" t="s">
        <v>223</v>
      </c>
      <c r="B13" s="213" t="s">
        <v>214</v>
      </c>
      <c r="C13" s="213" t="s">
        <v>214</v>
      </c>
      <c r="D13" s="213" t="s">
        <v>214</v>
      </c>
      <c r="E13" s="214"/>
      <c r="F13" s="214"/>
    </row>
    <row r="14" spans="1:6" ht="23.25">
      <c r="A14" s="215" t="s">
        <v>224</v>
      </c>
      <c r="B14" s="216" t="s">
        <v>214</v>
      </c>
      <c r="C14" s="216" t="s">
        <v>214</v>
      </c>
      <c r="D14" s="216" t="s">
        <v>214</v>
      </c>
      <c r="E14" s="217"/>
      <c r="F14" s="217"/>
    </row>
    <row r="15" spans="1:6" ht="23.25">
      <c r="A15" s="215" t="s">
        <v>225</v>
      </c>
      <c r="B15" s="97">
        <f>SUM(C15:F15)</f>
        <v>0</v>
      </c>
      <c r="C15" s="97"/>
      <c r="D15" s="97"/>
      <c r="E15" s="97"/>
      <c r="F15" s="217"/>
    </row>
    <row r="16" spans="1:6" ht="23.25">
      <c r="A16" s="218" t="s">
        <v>226</v>
      </c>
      <c r="B16" s="97">
        <f>SUM(C16:F16)</f>
        <v>459993.47</v>
      </c>
      <c r="C16" s="97">
        <v>459993.47</v>
      </c>
      <c r="E16" s="97"/>
      <c r="F16" s="217"/>
    </row>
    <row r="17" spans="1:6" ht="12">
      <c r="A17" s="215" t="s">
        <v>227</v>
      </c>
      <c r="B17" s="216" t="s">
        <v>214</v>
      </c>
      <c r="C17" s="216"/>
      <c r="D17" s="216" t="s">
        <v>214</v>
      </c>
      <c r="E17" s="217"/>
      <c r="F17" s="217"/>
    </row>
    <row r="18" spans="1:6" ht="12">
      <c r="A18" s="215" t="s">
        <v>228</v>
      </c>
      <c r="B18" s="216" t="s">
        <v>214</v>
      </c>
      <c r="C18" s="216"/>
      <c r="D18" s="216" t="s">
        <v>214</v>
      </c>
      <c r="E18" s="217"/>
      <c r="F18" s="217"/>
    </row>
    <row r="19" spans="1:6" ht="23.25">
      <c r="A19" s="215" t="s">
        <v>229</v>
      </c>
      <c r="B19" s="216"/>
      <c r="C19" s="216"/>
      <c r="D19" s="216"/>
      <c r="E19" s="217"/>
      <c r="F19" s="217"/>
    </row>
    <row r="20" spans="1:6" ht="12">
      <c r="A20" s="215" t="s">
        <v>230</v>
      </c>
      <c r="B20" s="216">
        <f>SUM(C20:E20)</f>
        <v>47507.87</v>
      </c>
      <c r="C20" s="216">
        <v>91</v>
      </c>
      <c r="D20" s="216"/>
      <c r="E20" s="217">
        <v>47416.87</v>
      </c>
      <c r="F20" s="217"/>
    </row>
    <row r="21" spans="1:6" ht="23.25">
      <c r="A21" s="215" t="s">
        <v>231</v>
      </c>
      <c r="B21" s="216" t="s">
        <v>214</v>
      </c>
      <c r="C21" s="216"/>
      <c r="D21" s="216" t="s">
        <v>214</v>
      </c>
      <c r="E21" s="217"/>
      <c r="F21" s="217"/>
    </row>
    <row r="22" spans="1:6" ht="12">
      <c r="A22" s="215" t="s">
        <v>232</v>
      </c>
      <c r="B22" s="216" t="s">
        <v>214</v>
      </c>
      <c r="C22" s="216"/>
      <c r="D22" s="216" t="s">
        <v>214</v>
      </c>
      <c r="E22" s="217"/>
      <c r="F22" s="217"/>
    </row>
    <row r="23" spans="1:6" ht="12">
      <c r="A23" s="215" t="s">
        <v>233</v>
      </c>
      <c r="B23" s="216" t="s">
        <v>214</v>
      </c>
      <c r="C23" s="216"/>
      <c r="D23" s="216" t="s">
        <v>214</v>
      </c>
      <c r="E23" s="217"/>
      <c r="F23" s="217"/>
    </row>
    <row r="24" spans="1:6" ht="23.25">
      <c r="A24" s="215" t="s">
        <v>234</v>
      </c>
      <c r="B24" s="216">
        <f>SUM(C24:F24)</f>
        <v>5015.73</v>
      </c>
      <c r="C24" s="217">
        <f>SUM(C25:C28)</f>
        <v>33</v>
      </c>
      <c r="D24" s="217">
        <f>SUM(D25:D28)</f>
        <v>0</v>
      </c>
      <c r="E24" s="217">
        <f>SUM(E25:E28)</f>
        <v>4982.73</v>
      </c>
      <c r="F24" s="217"/>
    </row>
    <row r="25" spans="1:6" ht="12">
      <c r="A25" s="218" t="s">
        <v>235</v>
      </c>
      <c r="B25" s="216" t="s">
        <v>214</v>
      </c>
      <c r="C25" s="216" t="s">
        <v>214</v>
      </c>
      <c r="D25" s="216" t="s">
        <v>214</v>
      </c>
      <c r="E25" s="217"/>
      <c r="F25" s="217"/>
    </row>
    <row r="26" spans="1:6" ht="12">
      <c r="A26" s="218" t="s">
        <v>236</v>
      </c>
      <c r="B26" s="216">
        <f>SUM(C26:F26)</f>
        <v>33</v>
      </c>
      <c r="C26" s="216">
        <v>33</v>
      </c>
      <c r="D26" s="216" t="s">
        <v>214</v>
      </c>
      <c r="E26" s="217"/>
      <c r="F26" s="217"/>
    </row>
    <row r="27" spans="1:6" ht="12">
      <c r="A27" s="218" t="s">
        <v>237</v>
      </c>
      <c r="B27" s="216" t="s">
        <v>214</v>
      </c>
      <c r="C27" s="216" t="s">
        <v>214</v>
      </c>
      <c r="D27" s="216" t="s">
        <v>214</v>
      </c>
      <c r="E27" s="217"/>
      <c r="F27" s="217"/>
    </row>
    <row r="28" spans="1:6" ht="12">
      <c r="A28" s="218" t="s">
        <v>152</v>
      </c>
      <c r="B28" s="216">
        <f>SUM(C28:F28)</f>
        <v>4982.73</v>
      </c>
      <c r="C28" s="216"/>
      <c r="D28" s="216"/>
      <c r="E28" s="217">
        <f>4500+482.73</f>
        <v>4982.73</v>
      </c>
      <c r="F28" s="217"/>
    </row>
    <row r="29" spans="1:6" ht="12">
      <c r="A29" s="212" t="s">
        <v>238</v>
      </c>
      <c r="B29" s="216">
        <f>SUM(B13:B24)</f>
        <v>512517.06999999995</v>
      </c>
      <c r="C29" s="216">
        <f>SUM(C13:C24)</f>
        <v>460117.47</v>
      </c>
      <c r="D29" s="216">
        <f>SUM(D13:D24)</f>
        <v>0</v>
      </c>
      <c r="E29" s="217">
        <f>SUM(E14:E24)</f>
        <v>52399.600000000006</v>
      </c>
      <c r="F29" s="217"/>
    </row>
    <row r="30" spans="1:6" ht="12">
      <c r="A30" s="219"/>
      <c r="B30" s="220"/>
      <c r="C30" s="220"/>
      <c r="D30" s="220"/>
      <c r="E30" s="36"/>
      <c r="F30" s="36"/>
    </row>
    <row r="31" spans="1:7" ht="12">
      <c r="A31" s="205" t="s">
        <v>239</v>
      </c>
      <c r="B31" s="40"/>
      <c r="C31" s="40"/>
      <c r="D31" s="40"/>
      <c r="E31" s="40"/>
      <c r="F31" s="40"/>
      <c r="G31" s="221" t="s">
        <v>240</v>
      </c>
    </row>
    <row r="32" spans="1:7" ht="18.75" customHeight="1">
      <c r="A32" s="89" t="s">
        <v>216</v>
      </c>
      <c r="B32" s="90" t="s">
        <v>241</v>
      </c>
      <c r="C32" s="90" t="s">
        <v>242</v>
      </c>
      <c r="D32" s="90"/>
      <c r="E32" s="90"/>
      <c r="F32" s="90"/>
      <c r="G32" s="89" t="s">
        <v>243</v>
      </c>
    </row>
    <row r="33" spans="1:7" ht="9.75" customHeight="1">
      <c r="A33" s="89"/>
      <c r="B33" s="90"/>
      <c r="C33" s="90"/>
      <c r="D33" s="90"/>
      <c r="E33" s="90"/>
      <c r="F33" s="90"/>
      <c r="G33" s="89"/>
    </row>
    <row r="34" spans="1:7" ht="27" customHeight="1">
      <c r="A34" s="89"/>
      <c r="B34" s="90"/>
      <c r="C34" s="90" t="s">
        <v>219</v>
      </c>
      <c r="D34" s="90" t="s">
        <v>244</v>
      </c>
      <c r="E34" s="90" t="s">
        <v>245</v>
      </c>
      <c r="F34" s="90" t="s">
        <v>246</v>
      </c>
      <c r="G34" s="89"/>
    </row>
    <row r="35" spans="1:7" s="93" customFormat="1" ht="12">
      <c r="A35" s="222" t="s">
        <v>11</v>
      </c>
      <c r="B35" s="223">
        <v>1</v>
      </c>
      <c r="C35" s="223">
        <v>2</v>
      </c>
      <c r="D35" s="223">
        <v>3</v>
      </c>
      <c r="E35" s="223">
        <v>4</v>
      </c>
      <c r="F35" s="223">
        <v>5</v>
      </c>
      <c r="G35" s="224">
        <v>6</v>
      </c>
    </row>
    <row r="36" spans="1:7" s="228" customFormat="1" ht="12">
      <c r="A36" s="212" t="s">
        <v>247</v>
      </c>
      <c r="B36" s="225" t="s">
        <v>214</v>
      </c>
      <c r="C36" s="225" t="s">
        <v>214</v>
      </c>
      <c r="D36" s="225" t="s">
        <v>214</v>
      </c>
      <c r="E36" s="225" t="s">
        <v>214</v>
      </c>
      <c r="F36" s="226"/>
      <c r="G36" s="227"/>
    </row>
    <row r="37" spans="1:7" ht="12">
      <c r="A37" s="218" t="s">
        <v>248</v>
      </c>
      <c r="B37" s="216"/>
      <c r="C37" s="216"/>
      <c r="D37" s="216"/>
      <c r="E37" s="216"/>
      <c r="F37" s="217"/>
      <c r="G37" s="18"/>
    </row>
    <row r="38" spans="1:7" ht="23.25">
      <c r="A38" s="215" t="s">
        <v>249</v>
      </c>
      <c r="B38" s="216">
        <f>SUM(C38:G38)</f>
        <v>0</v>
      </c>
      <c r="C38" s="217"/>
      <c r="D38" s="216"/>
      <c r="E38" s="216"/>
      <c r="F38" s="217"/>
      <c r="G38" s="18"/>
    </row>
    <row r="39" spans="1:7" ht="12">
      <c r="A39" s="218" t="s">
        <v>250</v>
      </c>
      <c r="B39" s="216" t="s">
        <v>214</v>
      </c>
      <c r="C39" s="216"/>
      <c r="D39" s="216"/>
      <c r="E39" s="216" t="s">
        <v>214</v>
      </c>
      <c r="F39" s="217"/>
      <c r="G39" s="18"/>
    </row>
    <row r="40" spans="1:7" ht="12">
      <c r="A40" s="215" t="s">
        <v>48</v>
      </c>
      <c r="B40" s="216">
        <f>SUM(C40:G40)</f>
        <v>226951.53999999998</v>
      </c>
      <c r="C40" s="216">
        <f>434.33+20+76202.78+142254.93</f>
        <v>218912.03999999998</v>
      </c>
      <c r="D40" s="216">
        <v>8039.5</v>
      </c>
      <c r="E40" s="216"/>
      <c r="F40" s="217"/>
      <c r="G40" s="18"/>
    </row>
    <row r="41" spans="1:7" ht="27" customHeight="1">
      <c r="A41" s="218" t="s">
        <v>251</v>
      </c>
      <c r="B41" s="216"/>
      <c r="C41" s="216"/>
      <c r="D41" s="216"/>
      <c r="E41" s="216" t="s">
        <v>214</v>
      </c>
      <c r="F41" s="217"/>
      <c r="G41" s="18"/>
    </row>
    <row r="42" spans="1:7" ht="12">
      <c r="A42" s="215" t="s">
        <v>252</v>
      </c>
      <c r="B42" s="216">
        <f>SUM(C42:G42)</f>
        <v>1403</v>
      </c>
      <c r="C42" s="216">
        <f>248+1155</f>
        <v>1403</v>
      </c>
      <c r="D42" s="216"/>
      <c r="E42" s="216" t="s">
        <v>214</v>
      </c>
      <c r="F42" s="217"/>
      <c r="G42" s="18"/>
    </row>
    <row r="43" spans="1:7" ht="16.5" customHeight="1">
      <c r="A43" s="215" t="s">
        <v>253</v>
      </c>
      <c r="B43" s="216">
        <f>SUM(C43:G43)</f>
        <v>177</v>
      </c>
      <c r="C43" s="216">
        <f>SUM(C44:C45)</f>
        <v>177</v>
      </c>
      <c r="D43" s="216">
        <f>SUM(D44:D45)</f>
        <v>0</v>
      </c>
      <c r="E43" s="216">
        <f>SUM(E44:E45)</f>
        <v>0</v>
      </c>
      <c r="F43" s="216">
        <f>SUM(F44:F45)</f>
        <v>0</v>
      </c>
      <c r="G43" s="18"/>
    </row>
    <row r="44" spans="1:7" ht="12">
      <c r="A44" s="215" t="s">
        <v>232</v>
      </c>
      <c r="B44" s="216">
        <f>SUM(C44:G44)</f>
        <v>0</v>
      </c>
      <c r="C44" s="216" t="s">
        <v>214</v>
      </c>
      <c r="D44" s="216"/>
      <c r="E44" s="216" t="s">
        <v>214</v>
      </c>
      <c r="F44" s="217"/>
      <c r="G44" s="18"/>
    </row>
    <row r="45" spans="1:7" ht="12">
      <c r="A45" s="215" t="s">
        <v>254</v>
      </c>
      <c r="B45" s="216">
        <f>SUM(C45:G45)</f>
        <v>177</v>
      </c>
      <c r="C45" s="216">
        <v>177</v>
      </c>
      <c r="D45" s="216" t="s">
        <v>214</v>
      </c>
      <c r="E45" s="216" t="s">
        <v>214</v>
      </c>
      <c r="F45" s="217"/>
      <c r="G45" s="18"/>
    </row>
    <row r="46" spans="1:7" ht="23.25">
      <c r="A46" s="215" t="s">
        <v>255</v>
      </c>
      <c r="B46" s="216">
        <f>SUM(C46:G46)</f>
        <v>896.02</v>
      </c>
      <c r="C46" s="216">
        <f>589.51+137.51+168+1</f>
        <v>896.02</v>
      </c>
      <c r="D46" s="216" t="s">
        <v>214</v>
      </c>
      <c r="E46" s="216" t="s">
        <v>214</v>
      </c>
      <c r="F46" s="217"/>
      <c r="G46" s="18"/>
    </row>
    <row r="47" spans="1:7" ht="23.25">
      <c r="A47" s="215" t="s">
        <v>256</v>
      </c>
      <c r="B47" s="216"/>
      <c r="C47" s="216"/>
      <c r="D47" s="216"/>
      <c r="E47" s="216"/>
      <c r="F47" s="217"/>
      <c r="G47" s="18"/>
    </row>
    <row r="48" spans="1:7" ht="23.25">
      <c r="A48" s="215" t="s">
        <v>257</v>
      </c>
      <c r="B48" s="216">
        <f>SUM(C48:G48)</f>
        <v>52528</v>
      </c>
      <c r="C48" s="216">
        <v>52528</v>
      </c>
      <c r="D48" s="216"/>
      <c r="E48" s="216"/>
      <c r="F48" s="217"/>
      <c r="G48" s="18"/>
    </row>
    <row r="49" spans="1:7" ht="23.25">
      <c r="A49" s="215" t="s">
        <v>258</v>
      </c>
      <c r="B49" s="216">
        <f>SUM(C49:G49)</f>
        <v>0</v>
      </c>
      <c r="C49" s="216"/>
      <c r="D49" s="216"/>
      <c r="E49" s="216"/>
      <c r="F49" s="217"/>
      <c r="G49" s="18"/>
    </row>
    <row r="50" spans="1:7" ht="23.25">
      <c r="A50" s="215" t="s">
        <v>259</v>
      </c>
      <c r="B50" s="216">
        <f>SUM(C50:G50)</f>
        <v>10980</v>
      </c>
      <c r="C50" s="216"/>
      <c r="D50" s="216"/>
      <c r="E50" s="216">
        <v>10980</v>
      </c>
      <c r="F50" s="217"/>
      <c r="G50" s="18"/>
    </row>
    <row r="51" spans="1:7" ht="12">
      <c r="A51" s="215" t="s">
        <v>260</v>
      </c>
      <c r="B51" s="216" t="s">
        <v>214</v>
      </c>
      <c r="C51" s="216" t="s">
        <v>214</v>
      </c>
      <c r="D51" s="216" t="s">
        <v>214</v>
      </c>
      <c r="E51" s="216" t="s">
        <v>214</v>
      </c>
      <c r="F51" s="217"/>
      <c r="G51" s="18"/>
    </row>
    <row r="52" spans="1:7" ht="13.5" customHeight="1">
      <c r="A52" s="212" t="s">
        <v>261</v>
      </c>
      <c r="B52" s="226">
        <f>B37+B38+B40+B41+B42+B43+B46+B47+B48+B49+B50</f>
        <v>292935.55999999994</v>
      </c>
      <c r="C52" s="226">
        <f>C37+C38+C40+C41+C42+C43+C46+C47+C48+C49+C50</f>
        <v>273916.05999999994</v>
      </c>
      <c r="D52" s="226">
        <f>SUM(D37:D51)</f>
        <v>8039.5</v>
      </c>
      <c r="E52" s="226">
        <f>SUM(E37:E51)</f>
        <v>10980</v>
      </c>
      <c r="F52" s="226">
        <f>F37+F38+F40+F41+F42+F43+F46+F47+F48+F49+F50</f>
        <v>0</v>
      </c>
      <c r="G52" s="18"/>
    </row>
    <row r="53" spans="1:6" ht="12">
      <c r="A53" s="107"/>
      <c r="B53" s="40"/>
      <c r="C53" s="40"/>
      <c r="D53" s="40"/>
      <c r="E53" s="40"/>
      <c r="F53" s="40"/>
    </row>
    <row r="54" spans="1:6" ht="13.5" customHeight="1">
      <c r="A54" s="205" t="s">
        <v>262</v>
      </c>
      <c r="B54" s="229"/>
      <c r="C54" s="40"/>
      <c r="D54" s="40"/>
      <c r="E54" s="229" t="s">
        <v>71</v>
      </c>
      <c r="F54" s="40"/>
    </row>
    <row r="55" spans="1:6" s="231" customFormat="1" ht="35.25" customHeight="1">
      <c r="A55" s="89" t="s">
        <v>216</v>
      </c>
      <c r="B55" s="90" t="s">
        <v>263</v>
      </c>
      <c r="C55" s="90" t="s">
        <v>264</v>
      </c>
      <c r="D55" s="90" t="s">
        <v>265</v>
      </c>
      <c r="E55" s="90" t="s">
        <v>266</v>
      </c>
      <c r="F55" s="230"/>
    </row>
    <row r="56" spans="1:6" s="93" customFormat="1" ht="12">
      <c r="A56" s="222" t="s">
        <v>11</v>
      </c>
      <c r="B56" s="223">
        <v>1</v>
      </c>
      <c r="C56" s="223">
        <v>2</v>
      </c>
      <c r="D56" s="223">
        <v>3</v>
      </c>
      <c r="E56" s="223">
        <v>4</v>
      </c>
      <c r="F56" s="232"/>
    </row>
    <row r="57" spans="1:6" ht="23.25">
      <c r="A57" s="215" t="s">
        <v>267</v>
      </c>
      <c r="B57" s="233" t="s">
        <v>214</v>
      </c>
      <c r="C57" s="233" t="s">
        <v>214</v>
      </c>
      <c r="D57" s="233" t="s">
        <v>214</v>
      </c>
      <c r="E57" s="233"/>
      <c r="F57" s="40"/>
    </row>
    <row r="58" spans="1:6" ht="23.25">
      <c r="A58" s="215" t="s">
        <v>268</v>
      </c>
      <c r="B58" s="233" t="s">
        <v>214</v>
      </c>
      <c r="C58" s="233" t="s">
        <v>214</v>
      </c>
      <c r="D58" s="233" t="s">
        <v>214</v>
      </c>
      <c r="E58" s="233"/>
      <c r="F58" s="40"/>
    </row>
    <row r="59" spans="1:6" ht="12">
      <c r="A59" s="215" t="s">
        <v>269</v>
      </c>
      <c r="B59" s="233" t="s">
        <v>214</v>
      </c>
      <c r="C59" s="233" t="s">
        <v>214</v>
      </c>
      <c r="D59" s="233" t="s">
        <v>214</v>
      </c>
      <c r="E59" s="233"/>
      <c r="F59" s="40"/>
    </row>
    <row r="60" spans="1:6" ht="12">
      <c r="A60" s="212" t="s">
        <v>270</v>
      </c>
      <c r="B60" s="233" t="s">
        <v>214</v>
      </c>
      <c r="C60" s="233" t="s">
        <v>214</v>
      </c>
      <c r="D60" s="233" t="s">
        <v>214</v>
      </c>
      <c r="E60" s="233"/>
      <c r="F60" s="36"/>
    </row>
    <row r="61" spans="1:6" ht="27" customHeight="1">
      <c r="A61" s="234" t="s">
        <v>271</v>
      </c>
      <c r="B61" s="234"/>
      <c r="C61" s="234"/>
      <c r="D61" s="234"/>
      <c r="E61" s="234"/>
      <c r="F61" s="235"/>
    </row>
    <row r="63" ht="12">
      <c r="A63" s="34" t="str">
        <f>'справка _ 1ДФ_БАЛАНС'!A43</f>
        <v>Дата: 23.07.2007</v>
      </c>
    </row>
    <row r="64" spans="1:11" ht="12.75" customHeight="1">
      <c r="A64" s="236"/>
      <c r="C64" s="109"/>
      <c r="D64" s="109"/>
      <c r="E64" s="237"/>
      <c r="F64" s="238"/>
      <c r="G64" s="238"/>
      <c r="H64" s="238"/>
      <c r="I64" s="108"/>
      <c r="K64" s="110"/>
    </row>
    <row r="65" spans="1:6" ht="12">
      <c r="A65" s="1" t="str">
        <f>'справка _ 1ДФ_БАЛАНС'!A45</f>
        <v>Гл.счетоводител: Елеонора Стоева</v>
      </c>
      <c r="F65" s="239" t="str">
        <f>'справка _ 1ДФ_БАЛАНС'!D45</f>
        <v>Ръководител: Огнян Калев</v>
      </c>
    </row>
  </sheetData>
  <mergeCells count="15">
    <mergeCell ref="E1:F1"/>
    <mergeCell ref="A2:D2"/>
    <mergeCell ref="A3:D3"/>
    <mergeCell ref="B4:D4"/>
    <mergeCell ref="A5:E5"/>
    <mergeCell ref="F5:H5"/>
    <mergeCell ref="A10:A11"/>
    <mergeCell ref="B10:B11"/>
    <mergeCell ref="C10:F10"/>
    <mergeCell ref="A32:A34"/>
    <mergeCell ref="B32:B34"/>
    <mergeCell ref="C32:F33"/>
    <mergeCell ref="G32:G34"/>
    <mergeCell ref="A61:E61"/>
    <mergeCell ref="F64:H64"/>
  </mergeCells>
  <printOptions horizontalCentered="1"/>
  <pageMargins left="0" right="0" top="0.7479166666666667" bottom="0.43333333333333335" header="0.5118055555555555" footer="0.11805555555555555"/>
  <pageSetup fitToHeight="1" fitToWidth="1" horizontalDpi="300" verticalDpi="300" orientation="portrait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26" activeCellId="1" sqref="H1:J65536 A26"/>
    </sheetView>
  </sheetViews>
  <sheetFormatPr defaultColWidth="9.140625" defaultRowHeight="12.75"/>
  <cols>
    <col min="1" max="1" width="25.8515625" style="1" customWidth="1"/>
    <col min="2" max="2" width="15.7109375" style="1" customWidth="1"/>
    <col min="3" max="3" width="6.7109375" style="1" customWidth="1"/>
    <col min="4" max="5" width="6.421875" style="1" customWidth="1"/>
    <col min="6" max="6" width="17.8515625" style="1" customWidth="1"/>
    <col min="7" max="7" width="8.7109375" style="1" customWidth="1"/>
    <col min="8" max="8" width="8.57421875" style="1" customWidth="1"/>
    <col min="9" max="9" width="8.7109375" style="1" customWidth="1"/>
    <col min="10" max="10" width="8.8515625" style="1" customWidth="1"/>
    <col min="11" max="12" width="8.57421875" style="40" customWidth="1"/>
    <col min="13" max="13" width="7.7109375" style="40" customWidth="1"/>
    <col min="14" max="14" width="7.140625" style="1" customWidth="1"/>
    <col min="15" max="15" width="9.7109375" style="1" customWidth="1"/>
    <col min="16" max="16" width="12.7109375" style="240" customWidth="1"/>
    <col min="17" max="17" width="10.00390625" style="1" customWidth="1"/>
    <col min="18" max="18" width="9.8515625" style="1" customWidth="1"/>
    <col min="19" max="16384" width="9.140625" style="1" customWidth="1"/>
  </cols>
  <sheetData>
    <row r="1" spans="3:17" ht="24.75" customHeight="1">
      <c r="C1" s="40"/>
      <c r="D1" s="40"/>
      <c r="E1" s="40"/>
      <c r="F1" s="40"/>
      <c r="G1" s="40"/>
      <c r="H1" s="40"/>
      <c r="I1" s="40"/>
      <c r="J1" s="40"/>
      <c r="M1" s="241" t="s">
        <v>272</v>
      </c>
      <c r="N1" s="241"/>
      <c r="O1" s="242"/>
      <c r="P1" s="242"/>
      <c r="Q1" s="40"/>
    </row>
    <row r="2" spans="3:17" ht="24.75" customHeight="1">
      <c r="C2" s="40"/>
      <c r="D2" s="40"/>
      <c r="E2" s="40"/>
      <c r="F2" s="40"/>
      <c r="G2" s="40"/>
      <c r="H2" s="40"/>
      <c r="I2" s="40"/>
      <c r="J2" s="40"/>
      <c r="O2" s="243"/>
      <c r="P2" s="244"/>
      <c r="Q2" s="40"/>
    </row>
    <row r="3" spans="1:16" s="40" customFormat="1" ht="12.75">
      <c r="A3" s="245"/>
      <c r="B3" s="245"/>
      <c r="C3" s="245"/>
      <c r="D3" s="245"/>
      <c r="E3" s="245"/>
      <c r="F3" s="246"/>
      <c r="G3" s="247"/>
      <c r="H3" s="246" t="s">
        <v>212</v>
      </c>
      <c r="I3" s="247"/>
      <c r="J3" s="247"/>
      <c r="K3" s="247"/>
      <c r="L3" s="247"/>
      <c r="M3" s="248"/>
      <c r="N3" s="248"/>
      <c r="O3" s="248"/>
      <c r="P3" s="249"/>
    </row>
    <row r="4" spans="1:16" s="40" customFormat="1" ht="12.75">
      <c r="A4" s="250"/>
      <c r="B4" s="250"/>
      <c r="C4" s="250"/>
      <c r="D4" s="250"/>
      <c r="E4" s="250"/>
      <c r="F4" s="251"/>
      <c r="G4" s="252" t="s">
        <v>273</v>
      </c>
      <c r="H4" s="252"/>
      <c r="I4" s="252"/>
      <c r="J4" s="253"/>
      <c r="K4" s="253"/>
      <c r="L4" s="253"/>
      <c r="M4" s="253"/>
      <c r="N4" s="253"/>
      <c r="O4" s="253"/>
      <c r="P4" s="254"/>
    </row>
    <row r="5" spans="1:16" s="40" customFormat="1" ht="12.75">
      <c r="A5" s="250"/>
      <c r="B5" s="250"/>
      <c r="C5" s="250"/>
      <c r="D5" s="250"/>
      <c r="E5" s="250"/>
      <c r="F5" s="251"/>
      <c r="G5" s="250"/>
      <c r="H5" s="251"/>
      <c r="I5" s="251"/>
      <c r="J5" s="253"/>
      <c r="K5" s="253"/>
      <c r="L5" s="253"/>
      <c r="M5" s="253"/>
      <c r="N5" s="253"/>
      <c r="O5" s="253"/>
      <c r="P5" s="254"/>
    </row>
    <row r="6" spans="1:16" s="40" customFormat="1" ht="14.25" customHeight="1">
      <c r="A6" s="9">
        <f>'справка _ 1ДФ_БАЛАНС'!A4</f>
        <v>0</v>
      </c>
      <c r="B6" s="9"/>
      <c r="C6" s="9"/>
      <c r="D6" s="43"/>
      <c r="E6" s="43"/>
      <c r="G6" s="245"/>
      <c r="H6" s="245"/>
      <c r="I6" s="245"/>
      <c r="J6" s="80">
        <f>'справка _ 1ДФ_БАЛАНС'!D4</f>
        <v>0</v>
      </c>
      <c r="K6" s="80"/>
      <c r="L6" s="80"/>
      <c r="M6" s="253"/>
      <c r="N6" s="253"/>
      <c r="O6" s="253"/>
      <c r="P6" s="254"/>
    </row>
    <row r="7" spans="1:18" s="40" customFormat="1" ht="12.75">
      <c r="A7" s="232"/>
      <c r="C7" s="253"/>
      <c r="D7" s="253"/>
      <c r="E7" s="253"/>
      <c r="F7" s="255"/>
      <c r="G7" s="256"/>
      <c r="H7" s="256"/>
      <c r="I7" s="256"/>
      <c r="J7" s="257"/>
      <c r="K7" s="258"/>
      <c r="L7" s="259"/>
      <c r="M7" s="258"/>
      <c r="N7" s="259"/>
      <c r="O7" s="259"/>
      <c r="P7" s="260"/>
      <c r="Q7" s="261"/>
      <c r="R7" s="261"/>
    </row>
    <row r="8" spans="1:16" s="40" customFormat="1" ht="12">
      <c r="A8" s="262" t="str">
        <f>'справка _ 1ДФ_БАЛАНС'!A5</f>
        <v>Отчетен период: 30.06.2007 г.</v>
      </c>
      <c r="B8" s="26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</row>
    <row r="9" spans="1:16" s="40" customFormat="1" ht="12">
      <c r="A9" s="26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4"/>
    </row>
    <row r="10" spans="1:16" ht="12">
      <c r="A10" s="36"/>
      <c r="B10" s="55"/>
      <c r="C10" s="264"/>
      <c r="D10" s="36"/>
      <c r="E10" s="36"/>
      <c r="F10" s="36"/>
      <c r="G10" s="36"/>
      <c r="H10" s="36"/>
      <c r="I10" s="265"/>
      <c r="J10" s="266" t="s">
        <v>214</v>
      </c>
      <c r="K10" s="266"/>
      <c r="L10" s="266"/>
      <c r="M10" s="266"/>
      <c r="N10" s="36"/>
      <c r="P10" s="267" t="s">
        <v>71</v>
      </c>
    </row>
    <row r="11" spans="1:17" s="63" customFormat="1" ht="26.25" customHeight="1">
      <c r="A11" s="268" t="s">
        <v>216</v>
      </c>
      <c r="B11" s="268" t="s">
        <v>274</v>
      </c>
      <c r="C11" s="268"/>
      <c r="D11" s="268"/>
      <c r="E11" s="268"/>
      <c r="F11" s="268"/>
      <c r="G11" s="268"/>
      <c r="H11" s="268"/>
      <c r="I11" s="268"/>
      <c r="J11" s="268" t="s">
        <v>275</v>
      </c>
      <c r="K11" s="268"/>
      <c r="L11" s="268"/>
      <c r="M11" s="268"/>
      <c r="N11" s="268"/>
      <c r="O11" s="268"/>
      <c r="P11" s="269" t="s">
        <v>276</v>
      </c>
      <c r="Q11" s="270"/>
    </row>
    <row r="12" spans="1:17" s="63" customFormat="1" ht="12.75" customHeight="1">
      <c r="A12" s="268"/>
      <c r="B12" s="268" t="s">
        <v>277</v>
      </c>
      <c r="C12" s="271" t="s">
        <v>278</v>
      </c>
      <c r="D12" s="271" t="s">
        <v>279</v>
      </c>
      <c r="E12" s="271" t="s">
        <v>280</v>
      </c>
      <c r="F12" s="271" t="s">
        <v>281</v>
      </c>
      <c r="G12" s="271" t="s">
        <v>282</v>
      </c>
      <c r="H12" s="271" t="s">
        <v>283</v>
      </c>
      <c r="I12" s="271" t="s">
        <v>284</v>
      </c>
      <c r="J12" s="268" t="s">
        <v>285</v>
      </c>
      <c r="K12" s="272" t="s">
        <v>286</v>
      </c>
      <c r="L12" s="272"/>
      <c r="M12" s="272"/>
      <c r="N12" s="272"/>
      <c r="O12" s="268" t="s">
        <v>287</v>
      </c>
      <c r="P12" s="269"/>
      <c r="Q12" s="270"/>
    </row>
    <row r="13" spans="1:17" s="63" customFormat="1" ht="25.5" customHeight="1">
      <c r="A13" s="268"/>
      <c r="B13" s="268"/>
      <c r="C13" s="271"/>
      <c r="D13" s="271"/>
      <c r="E13" s="271"/>
      <c r="F13" s="271"/>
      <c r="G13" s="271"/>
      <c r="H13" s="271"/>
      <c r="I13" s="271"/>
      <c r="J13" s="268"/>
      <c r="K13" s="271" t="s">
        <v>288</v>
      </c>
      <c r="L13" s="271"/>
      <c r="M13" s="271" t="s">
        <v>289</v>
      </c>
      <c r="N13" s="271"/>
      <c r="O13" s="268"/>
      <c r="P13" s="269"/>
      <c r="Q13" s="270"/>
    </row>
    <row r="14" spans="1:17" s="63" customFormat="1" ht="8.25" customHeight="1">
      <c r="A14" s="268"/>
      <c r="B14" s="268"/>
      <c r="C14" s="271"/>
      <c r="D14" s="271"/>
      <c r="E14" s="271"/>
      <c r="F14" s="271"/>
      <c r="G14" s="271"/>
      <c r="H14" s="271"/>
      <c r="I14" s="271"/>
      <c r="J14" s="268"/>
      <c r="K14" s="271"/>
      <c r="L14" s="271"/>
      <c r="M14" s="271"/>
      <c r="N14" s="271"/>
      <c r="O14" s="268"/>
      <c r="P14" s="269"/>
      <c r="Q14" s="270"/>
    </row>
    <row r="15" spans="1:17" s="63" customFormat="1" ht="28.5" customHeight="1">
      <c r="A15" s="268"/>
      <c r="B15" s="268"/>
      <c r="C15" s="271"/>
      <c r="D15" s="271"/>
      <c r="E15" s="271"/>
      <c r="F15" s="271"/>
      <c r="G15" s="271"/>
      <c r="H15" s="271"/>
      <c r="I15" s="271"/>
      <c r="J15" s="268"/>
      <c r="K15" s="272" t="s">
        <v>159</v>
      </c>
      <c r="L15" s="272" t="s">
        <v>160</v>
      </c>
      <c r="M15" s="272" t="s">
        <v>159</v>
      </c>
      <c r="N15" s="272" t="s">
        <v>160</v>
      </c>
      <c r="O15" s="268"/>
      <c r="P15" s="269"/>
      <c r="Q15" s="270"/>
    </row>
    <row r="16" spans="1:16" s="273" customFormat="1" ht="17.25" customHeight="1">
      <c r="A16" s="268" t="s">
        <v>11</v>
      </c>
      <c r="B16" s="268">
        <v>1</v>
      </c>
      <c r="C16" s="268">
        <v>2</v>
      </c>
      <c r="D16" s="268">
        <v>3</v>
      </c>
      <c r="E16" s="271">
        <v>4</v>
      </c>
      <c r="F16" s="268">
        <v>5</v>
      </c>
      <c r="G16" s="271">
        <v>6</v>
      </c>
      <c r="H16" s="271">
        <v>7</v>
      </c>
      <c r="I16" s="271">
        <v>8</v>
      </c>
      <c r="J16" s="268">
        <v>10</v>
      </c>
      <c r="K16" s="271" t="s">
        <v>290</v>
      </c>
      <c r="L16" s="271" t="s">
        <v>291</v>
      </c>
      <c r="M16" s="271" t="s">
        <v>292</v>
      </c>
      <c r="N16" s="271" t="s">
        <v>293</v>
      </c>
      <c r="O16" s="271">
        <v>13</v>
      </c>
      <c r="P16" s="271">
        <v>14</v>
      </c>
    </row>
    <row r="17" spans="1:16" s="63" customFormat="1" ht="25.5" customHeight="1">
      <c r="A17" s="274" t="s">
        <v>294</v>
      </c>
      <c r="B17" s="275"/>
      <c r="C17" s="276" t="s">
        <v>214</v>
      </c>
      <c r="D17" s="276" t="s">
        <v>214</v>
      </c>
      <c r="E17" s="276"/>
      <c r="F17" s="276" t="s">
        <v>214</v>
      </c>
      <c r="G17" s="276"/>
      <c r="H17" s="276"/>
      <c r="I17" s="276"/>
      <c r="J17" s="277" t="s">
        <v>214</v>
      </c>
      <c r="K17" s="277" t="s">
        <v>214</v>
      </c>
      <c r="L17" s="277"/>
      <c r="M17" s="277"/>
      <c r="N17" s="277" t="s">
        <v>214</v>
      </c>
      <c r="O17" s="277" t="s">
        <v>214</v>
      </c>
      <c r="P17" s="278"/>
    </row>
    <row r="18" spans="1:16" s="63" customFormat="1" ht="21" customHeight="1">
      <c r="A18" s="279" t="s">
        <v>295</v>
      </c>
      <c r="B18" s="276"/>
      <c r="C18" s="276" t="s">
        <v>214</v>
      </c>
      <c r="D18" s="276" t="s">
        <v>214</v>
      </c>
      <c r="E18" s="276"/>
      <c r="F18" s="276" t="s">
        <v>214</v>
      </c>
      <c r="G18" s="276"/>
      <c r="H18" s="276"/>
      <c r="I18" s="276"/>
      <c r="J18" s="277" t="s">
        <v>214</v>
      </c>
      <c r="K18" s="277" t="s">
        <v>214</v>
      </c>
      <c r="L18" s="277"/>
      <c r="M18" s="277"/>
      <c r="N18" s="277" t="s">
        <v>214</v>
      </c>
      <c r="O18" s="277" t="s">
        <v>214</v>
      </c>
      <c r="P18" s="278"/>
    </row>
    <row r="19" spans="1:16" s="63" customFormat="1" ht="12">
      <c r="A19" s="276" t="s">
        <v>296</v>
      </c>
      <c r="B19" s="276"/>
      <c r="C19" s="276" t="s">
        <v>214</v>
      </c>
      <c r="D19" s="276" t="s">
        <v>214</v>
      </c>
      <c r="E19" s="276"/>
      <c r="F19" s="276" t="s">
        <v>214</v>
      </c>
      <c r="G19" s="276"/>
      <c r="H19" s="276"/>
      <c r="I19" s="276"/>
      <c r="J19" s="277" t="s">
        <v>214</v>
      </c>
      <c r="K19" s="277" t="s">
        <v>214</v>
      </c>
      <c r="L19" s="277"/>
      <c r="M19" s="277"/>
      <c r="N19" s="277" t="s">
        <v>214</v>
      </c>
      <c r="O19" s="277" t="s">
        <v>214</v>
      </c>
      <c r="P19" s="278"/>
    </row>
    <row r="20" spans="1:16" s="282" customFormat="1" ht="18" customHeight="1">
      <c r="A20" s="276" t="s">
        <v>297</v>
      </c>
      <c r="B20" s="276"/>
      <c r="C20" s="274"/>
      <c r="D20" s="274"/>
      <c r="E20" s="274"/>
      <c r="F20" s="274"/>
      <c r="G20" s="274"/>
      <c r="H20" s="274"/>
      <c r="I20" s="274"/>
      <c r="J20" s="280"/>
      <c r="K20" s="280"/>
      <c r="L20" s="280"/>
      <c r="M20" s="280"/>
      <c r="N20" s="280"/>
      <c r="O20" s="280"/>
      <c r="P20" s="281"/>
    </row>
    <row r="21" spans="1:16" s="282" customFormat="1" ht="12">
      <c r="A21" s="276" t="s">
        <v>298</v>
      </c>
      <c r="B21" s="276"/>
      <c r="C21" s="274"/>
      <c r="D21" s="274"/>
      <c r="E21" s="274"/>
      <c r="F21" s="274"/>
      <c r="G21" s="274"/>
      <c r="H21" s="274"/>
      <c r="I21" s="276"/>
      <c r="J21" s="277"/>
      <c r="K21" s="277"/>
      <c r="L21" s="277"/>
      <c r="M21" s="277"/>
      <c r="N21" s="277"/>
      <c r="O21" s="277"/>
      <c r="P21" s="283"/>
    </row>
    <row r="22" spans="1:16" s="63" customFormat="1" ht="12">
      <c r="A22" s="276" t="s">
        <v>299</v>
      </c>
      <c r="B22" s="276"/>
      <c r="C22" s="276"/>
      <c r="D22" s="276"/>
      <c r="E22" s="276"/>
      <c r="F22" s="276"/>
      <c r="G22" s="276"/>
      <c r="H22" s="276"/>
      <c r="I22" s="276"/>
      <c r="J22" s="277"/>
      <c r="K22" s="277"/>
      <c r="L22" s="277"/>
      <c r="M22" s="277"/>
      <c r="N22" s="277"/>
      <c r="O22" s="277"/>
      <c r="P22" s="283"/>
    </row>
    <row r="23" spans="1:16" s="63" customFormat="1" ht="12">
      <c r="A23" s="280" t="s">
        <v>300</v>
      </c>
      <c r="B23" s="275"/>
      <c r="C23" s="276" t="s">
        <v>214</v>
      </c>
      <c r="D23" s="276" t="s">
        <v>214</v>
      </c>
      <c r="E23" s="276"/>
      <c r="F23" s="276" t="s">
        <v>214</v>
      </c>
      <c r="G23" s="276"/>
      <c r="H23" s="276"/>
      <c r="I23" s="276"/>
      <c r="J23" s="277">
        <f>SUM(J18:J22)</f>
        <v>0</v>
      </c>
      <c r="K23" s="277">
        <f aca="true" t="shared" si="0" ref="K23:P23">SUM(K18:K22)</f>
        <v>0</v>
      </c>
      <c r="L23" s="277">
        <f t="shared" si="0"/>
        <v>0</v>
      </c>
      <c r="M23" s="277">
        <f t="shared" si="0"/>
        <v>0</v>
      </c>
      <c r="N23" s="277">
        <f t="shared" si="0"/>
        <v>0</v>
      </c>
      <c r="O23" s="277">
        <f t="shared" si="0"/>
        <v>0</v>
      </c>
      <c r="P23" s="277">
        <f t="shared" si="0"/>
        <v>0</v>
      </c>
    </row>
    <row r="24" spans="1:16" s="63" customFormat="1" ht="33" customHeight="1">
      <c r="A24" s="284" t="s">
        <v>301</v>
      </c>
      <c r="B24" s="285"/>
      <c r="C24" s="276" t="s">
        <v>214</v>
      </c>
      <c r="D24" s="276" t="s">
        <v>214</v>
      </c>
      <c r="E24" s="276"/>
      <c r="F24" s="276" t="s">
        <v>214</v>
      </c>
      <c r="G24" s="276"/>
      <c r="H24" s="276"/>
      <c r="I24" s="276"/>
      <c r="J24" s="277" t="s">
        <v>214</v>
      </c>
      <c r="K24" s="277" t="s">
        <v>214</v>
      </c>
      <c r="L24" s="277"/>
      <c r="M24" s="277"/>
      <c r="N24" s="277" t="s">
        <v>214</v>
      </c>
      <c r="O24" s="277" t="s">
        <v>214</v>
      </c>
      <c r="P24" s="283"/>
    </row>
    <row r="25" spans="1:16" s="63" customFormat="1" ht="15.75" customHeight="1">
      <c r="A25" s="276" t="s">
        <v>295</v>
      </c>
      <c r="B25" s="276"/>
      <c r="C25" s="276" t="s">
        <v>214</v>
      </c>
      <c r="D25" s="276" t="s">
        <v>214</v>
      </c>
      <c r="E25" s="276"/>
      <c r="F25" s="276" t="s">
        <v>214</v>
      </c>
      <c r="G25" s="276"/>
      <c r="H25" s="276"/>
      <c r="I25" s="276"/>
      <c r="J25" s="277" t="s">
        <v>214</v>
      </c>
      <c r="K25" s="277" t="s">
        <v>214</v>
      </c>
      <c r="L25" s="277"/>
      <c r="M25" s="277"/>
      <c r="N25" s="277" t="s">
        <v>214</v>
      </c>
      <c r="O25" s="277" t="s">
        <v>214</v>
      </c>
      <c r="P25" s="283"/>
    </row>
    <row r="26" spans="1:16" s="63" customFormat="1" ht="12">
      <c r="A26" s="276" t="s">
        <v>302</v>
      </c>
      <c r="B26" s="276"/>
      <c r="C26" s="276" t="s">
        <v>214</v>
      </c>
      <c r="D26" s="276" t="s">
        <v>214</v>
      </c>
      <c r="E26" s="276"/>
      <c r="F26" s="276" t="s">
        <v>214</v>
      </c>
      <c r="G26" s="276"/>
      <c r="H26" s="276"/>
      <c r="I26" s="276"/>
      <c r="J26" s="286" t="s">
        <v>214</v>
      </c>
      <c r="K26" s="286" t="s">
        <v>214</v>
      </c>
      <c r="L26" s="286"/>
      <c r="M26" s="286"/>
      <c r="N26" s="286" t="s">
        <v>214</v>
      </c>
      <c r="O26" s="286" t="s">
        <v>214</v>
      </c>
      <c r="P26" s="283"/>
    </row>
    <row r="27" spans="1:16" s="63" customFormat="1" ht="15" customHeight="1">
      <c r="A27" s="276" t="s">
        <v>303</v>
      </c>
      <c r="B27" s="276"/>
      <c r="C27" s="276" t="s">
        <v>214</v>
      </c>
      <c r="D27" s="276" t="s">
        <v>214</v>
      </c>
      <c r="E27" s="276"/>
      <c r="F27" s="276" t="s">
        <v>214</v>
      </c>
      <c r="G27" s="276"/>
      <c r="H27" s="276"/>
      <c r="I27" s="276"/>
      <c r="J27" s="286" t="s">
        <v>214</v>
      </c>
      <c r="K27" s="286" t="s">
        <v>214</v>
      </c>
      <c r="L27" s="286"/>
      <c r="M27" s="286"/>
      <c r="N27" s="286" t="s">
        <v>214</v>
      </c>
      <c r="O27" s="286" t="s">
        <v>214</v>
      </c>
      <c r="P27" s="283"/>
    </row>
    <row r="28" spans="1:16" s="63" customFormat="1" ht="30.75" customHeight="1">
      <c r="A28" s="276" t="s">
        <v>304</v>
      </c>
      <c r="B28" s="276"/>
      <c r="C28" s="276"/>
      <c r="D28" s="276"/>
      <c r="E28" s="276"/>
      <c r="F28" s="276"/>
      <c r="G28" s="276"/>
      <c r="H28" s="276"/>
      <c r="I28" s="276"/>
      <c r="J28" s="286"/>
      <c r="K28" s="286"/>
      <c r="L28" s="286"/>
      <c r="M28" s="286"/>
      <c r="N28" s="286"/>
      <c r="O28" s="286"/>
      <c r="P28" s="283"/>
    </row>
    <row r="29" spans="1:16" s="63" customFormat="1" ht="15" customHeight="1">
      <c r="A29" s="276" t="s">
        <v>305</v>
      </c>
      <c r="B29" s="276"/>
      <c r="C29" s="276"/>
      <c r="D29" s="276"/>
      <c r="E29" s="276"/>
      <c r="F29" s="276"/>
      <c r="G29" s="276"/>
      <c r="H29" s="276"/>
      <c r="I29" s="276"/>
      <c r="J29" s="286"/>
      <c r="K29" s="286"/>
      <c r="L29" s="286"/>
      <c r="M29" s="286"/>
      <c r="N29" s="286"/>
      <c r="O29" s="286"/>
      <c r="P29" s="283"/>
    </row>
    <row r="30" spans="1:16" s="63" customFormat="1" ht="29.25" customHeight="1">
      <c r="A30" s="276" t="s">
        <v>306</v>
      </c>
      <c r="B30" s="276"/>
      <c r="C30" s="276"/>
      <c r="D30" s="276"/>
      <c r="E30" s="276"/>
      <c r="F30" s="276"/>
      <c r="G30" s="276"/>
      <c r="H30" s="276"/>
      <c r="I30" s="276"/>
      <c r="J30" s="286"/>
      <c r="K30" s="286"/>
      <c r="L30" s="286"/>
      <c r="M30" s="286"/>
      <c r="N30" s="286"/>
      <c r="O30" s="286"/>
      <c r="P30" s="283"/>
    </row>
    <row r="31" spans="1:18" s="63" customFormat="1" ht="12">
      <c r="A31" s="31" t="s">
        <v>307</v>
      </c>
      <c r="B31" s="276"/>
      <c r="C31" s="276" t="s">
        <v>214</v>
      </c>
      <c r="D31" s="276" t="s">
        <v>214</v>
      </c>
      <c r="E31" s="276"/>
      <c r="F31" s="276" t="s">
        <v>214</v>
      </c>
      <c r="G31" s="276"/>
      <c r="H31" s="276"/>
      <c r="I31" s="276"/>
      <c r="J31" s="286">
        <f>SUM(J25:J30)</f>
        <v>0</v>
      </c>
      <c r="K31" s="286">
        <f aca="true" t="shared" si="1" ref="K31:P31">SUM(K25:K30)</f>
        <v>0</v>
      </c>
      <c r="L31" s="286">
        <f t="shared" si="1"/>
        <v>0</v>
      </c>
      <c r="M31" s="286">
        <f t="shared" si="1"/>
        <v>0</v>
      </c>
      <c r="N31" s="286">
        <f t="shared" si="1"/>
        <v>0</v>
      </c>
      <c r="O31" s="286">
        <f t="shared" si="1"/>
        <v>0</v>
      </c>
      <c r="P31" s="286">
        <f t="shared" si="1"/>
        <v>0</v>
      </c>
      <c r="Q31" s="287"/>
      <c r="R31" s="287"/>
    </row>
    <row r="32" spans="1:15" ht="49.5" customHeight="1">
      <c r="A32" s="288" t="s">
        <v>308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34"/>
    </row>
    <row r="33" spans="1:15" ht="12.75" customHeight="1">
      <c r="A33" s="34">
        <f>'справка _ 1ДФ_БАЛАНС'!A43</f>
        <v>0</v>
      </c>
      <c r="B33" s="34"/>
      <c r="C33" s="35"/>
      <c r="D33" s="36"/>
      <c r="E33" s="134"/>
      <c r="F33" s="36"/>
      <c r="G33" s="36"/>
      <c r="H33" s="36"/>
      <c r="I33" s="36"/>
      <c r="J33" s="34"/>
      <c r="K33" s="34"/>
      <c r="L33" s="34"/>
      <c r="M33" s="34"/>
      <c r="N33" s="34"/>
      <c r="O33" s="36"/>
    </row>
    <row r="34" spans="1:16" s="63" customFormat="1" ht="10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289"/>
      <c r="L34" s="289"/>
      <c r="M34" s="289"/>
      <c r="P34" s="290"/>
    </row>
    <row r="35" spans="1:16" s="63" customFormat="1" ht="12">
      <c r="A35" s="55">
        <f>'справка _ 1ДФ_БАЛАНС'!A44</f>
        <v>0</v>
      </c>
      <c r="B35" s="62"/>
      <c r="C35" s="62"/>
      <c r="D35" s="62"/>
      <c r="E35" s="62"/>
      <c r="G35" s="62"/>
      <c r="H35" s="62"/>
      <c r="I35" s="62"/>
      <c r="J35" s="55"/>
      <c r="K35" s="289"/>
      <c r="L35" s="289"/>
      <c r="M35" s="289"/>
      <c r="P35" s="290"/>
    </row>
    <row r="36" spans="1:16" s="63" customFormat="1" ht="10.5">
      <c r="A36" s="63" t="str">
        <f>'справка _ 1ДФ_БАЛАНС'!A45</f>
        <v>Гл.счетоводител: Елеонора Стоева</v>
      </c>
      <c r="J36" s="63" t="str">
        <f>'справка _ 1ДФ_БАЛАНС'!D45</f>
        <v>Ръководител: Огнян Калев</v>
      </c>
      <c r="K36" s="291"/>
      <c r="L36" s="291"/>
      <c r="M36" s="291"/>
      <c r="P36" s="290"/>
    </row>
    <row r="37" spans="11:16" s="63" customFormat="1" ht="10.5">
      <c r="K37" s="291"/>
      <c r="L37" s="291"/>
      <c r="M37" s="291"/>
      <c r="P37" s="290"/>
    </row>
    <row r="38" spans="11:16" s="63" customFormat="1" ht="10.5">
      <c r="K38" s="291"/>
      <c r="L38" s="291"/>
      <c r="M38" s="291"/>
      <c r="P38" s="290"/>
    </row>
    <row r="39" spans="11:16" s="63" customFormat="1" ht="10.5">
      <c r="K39" s="291"/>
      <c r="L39" s="291"/>
      <c r="M39" s="291"/>
      <c r="P39" s="290"/>
    </row>
    <row r="40" spans="11:16" s="63" customFormat="1" ht="10.5">
      <c r="K40" s="291"/>
      <c r="L40" s="291"/>
      <c r="M40" s="291"/>
      <c r="P40" s="290"/>
    </row>
    <row r="41" spans="11:16" s="63" customFormat="1" ht="10.5">
      <c r="K41" s="291"/>
      <c r="L41" s="291"/>
      <c r="M41" s="291"/>
      <c r="P41" s="290"/>
    </row>
    <row r="42" spans="11:16" s="63" customFormat="1" ht="10.5">
      <c r="K42" s="291"/>
      <c r="L42" s="291"/>
      <c r="M42" s="291"/>
      <c r="P42" s="290"/>
    </row>
    <row r="43" spans="11:16" s="63" customFormat="1" ht="10.5">
      <c r="K43" s="291"/>
      <c r="L43" s="291"/>
      <c r="M43" s="291"/>
      <c r="P43" s="290"/>
    </row>
    <row r="44" spans="6:16" s="63" customFormat="1" ht="10.5">
      <c r="F44" s="62"/>
      <c r="G44" s="62"/>
      <c r="H44" s="62"/>
      <c r="I44" s="62"/>
      <c r="K44" s="291"/>
      <c r="L44" s="291"/>
      <c r="M44" s="291"/>
      <c r="P44" s="290"/>
    </row>
    <row r="45" spans="11:16" s="63" customFormat="1" ht="10.5">
      <c r="K45" s="291"/>
      <c r="L45" s="291"/>
      <c r="M45" s="291"/>
      <c r="P45" s="290"/>
    </row>
    <row r="46" spans="11:16" s="63" customFormat="1" ht="10.5">
      <c r="K46" s="291"/>
      <c r="L46" s="291"/>
      <c r="M46" s="291"/>
      <c r="P46" s="290"/>
    </row>
    <row r="47" spans="11:16" s="63" customFormat="1" ht="10.5">
      <c r="K47" s="291"/>
      <c r="L47" s="291"/>
      <c r="M47" s="291"/>
      <c r="P47" s="290"/>
    </row>
    <row r="48" spans="11:16" s="63" customFormat="1" ht="10.5">
      <c r="K48" s="291"/>
      <c r="L48" s="291"/>
      <c r="M48" s="291"/>
      <c r="P48" s="290"/>
    </row>
    <row r="49" spans="11:16" s="63" customFormat="1" ht="10.5">
      <c r="K49" s="291"/>
      <c r="L49" s="291"/>
      <c r="M49" s="291"/>
      <c r="P49" s="290"/>
    </row>
    <row r="50" spans="11:16" s="63" customFormat="1" ht="10.5">
      <c r="K50" s="291"/>
      <c r="L50" s="291"/>
      <c r="M50" s="291"/>
      <c r="P50" s="290"/>
    </row>
    <row r="51" spans="11:16" s="63" customFormat="1" ht="10.5">
      <c r="K51" s="291"/>
      <c r="L51" s="291"/>
      <c r="M51" s="291"/>
      <c r="P51" s="290"/>
    </row>
    <row r="52" spans="11:16" s="63" customFormat="1" ht="10.5">
      <c r="K52" s="291"/>
      <c r="L52" s="291"/>
      <c r="M52" s="291"/>
      <c r="P52" s="290"/>
    </row>
    <row r="53" spans="11:16" s="63" customFormat="1" ht="10.5">
      <c r="K53" s="291"/>
      <c r="L53" s="291"/>
      <c r="M53" s="291"/>
      <c r="P53" s="290"/>
    </row>
    <row r="54" spans="11:16" s="63" customFormat="1" ht="10.5">
      <c r="K54" s="291"/>
      <c r="L54" s="291"/>
      <c r="M54" s="291"/>
      <c r="P54" s="290"/>
    </row>
    <row r="55" spans="11:16" s="63" customFormat="1" ht="10.5">
      <c r="K55" s="291"/>
      <c r="L55" s="291"/>
      <c r="M55" s="291"/>
      <c r="P55" s="290"/>
    </row>
    <row r="56" spans="11:16" s="63" customFormat="1" ht="10.5">
      <c r="K56" s="291"/>
      <c r="L56" s="291"/>
      <c r="M56" s="291"/>
      <c r="P56" s="290"/>
    </row>
    <row r="57" spans="11:16" s="63" customFormat="1" ht="10.5">
      <c r="K57" s="291"/>
      <c r="L57" s="291"/>
      <c r="M57" s="291"/>
      <c r="P57" s="290"/>
    </row>
    <row r="58" spans="11:16" s="63" customFormat="1" ht="10.5">
      <c r="K58" s="291"/>
      <c r="L58" s="291"/>
      <c r="M58" s="291"/>
      <c r="P58" s="290"/>
    </row>
    <row r="59" spans="11:16" s="63" customFormat="1" ht="10.5">
      <c r="K59" s="291"/>
      <c r="L59" s="291"/>
      <c r="M59" s="291"/>
      <c r="P59" s="290"/>
    </row>
    <row r="60" spans="11:16" s="63" customFormat="1" ht="10.5">
      <c r="K60" s="291"/>
      <c r="L60" s="291"/>
      <c r="M60" s="291"/>
      <c r="P60" s="290"/>
    </row>
    <row r="61" spans="11:16" s="63" customFormat="1" ht="10.5">
      <c r="K61" s="291"/>
      <c r="L61" s="291"/>
      <c r="M61" s="291"/>
      <c r="P61" s="290"/>
    </row>
    <row r="62" spans="11:16" s="63" customFormat="1" ht="10.5">
      <c r="K62" s="291"/>
      <c r="L62" s="291"/>
      <c r="M62" s="291"/>
      <c r="P62" s="290"/>
    </row>
    <row r="63" spans="11:16" s="63" customFormat="1" ht="10.5">
      <c r="K63" s="291"/>
      <c r="L63" s="291"/>
      <c r="M63" s="291"/>
      <c r="P63" s="290"/>
    </row>
    <row r="64" spans="11:16" s="63" customFormat="1" ht="10.5">
      <c r="K64" s="291"/>
      <c r="L64" s="291"/>
      <c r="M64" s="291"/>
      <c r="P64" s="290"/>
    </row>
    <row r="65" spans="11:16" s="63" customFormat="1" ht="10.5">
      <c r="K65" s="291"/>
      <c r="L65" s="291"/>
      <c r="M65" s="291"/>
      <c r="P65" s="290"/>
    </row>
    <row r="66" spans="11:16" s="63" customFormat="1" ht="10.5">
      <c r="K66" s="291"/>
      <c r="L66" s="291"/>
      <c r="M66" s="291"/>
      <c r="P66" s="290"/>
    </row>
    <row r="67" spans="11:16" s="63" customFormat="1" ht="10.5">
      <c r="K67" s="291"/>
      <c r="L67" s="291"/>
      <c r="M67" s="291"/>
      <c r="P67" s="290"/>
    </row>
    <row r="68" spans="11:16" s="63" customFormat="1" ht="10.5">
      <c r="K68" s="291"/>
      <c r="L68" s="291"/>
      <c r="M68" s="291"/>
      <c r="P68" s="290"/>
    </row>
    <row r="69" spans="11:16" s="63" customFormat="1" ht="10.5">
      <c r="K69" s="291"/>
      <c r="L69" s="291"/>
      <c r="M69" s="291"/>
      <c r="P69" s="290"/>
    </row>
    <row r="70" spans="11:16" s="63" customFormat="1" ht="10.5">
      <c r="K70" s="291"/>
      <c r="L70" s="291"/>
      <c r="M70" s="291"/>
      <c r="P70" s="290"/>
    </row>
    <row r="71" spans="11:16" s="63" customFormat="1" ht="10.5">
      <c r="K71" s="291"/>
      <c r="L71" s="291"/>
      <c r="M71" s="291"/>
      <c r="P71" s="290"/>
    </row>
  </sheetData>
  <mergeCells count="26">
    <mergeCell ref="M1:N1"/>
    <mergeCell ref="O1:P1"/>
    <mergeCell ref="G4:I4"/>
    <mergeCell ref="A6:C6"/>
    <mergeCell ref="J6:L6"/>
    <mergeCell ref="A8:B8"/>
    <mergeCell ref="A11:A15"/>
    <mergeCell ref="B11:I11"/>
    <mergeCell ref="J11:O11"/>
    <mergeCell ref="P11:P15"/>
    <mergeCell ref="Q11:Q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N12"/>
    <mergeCell ref="O12:O15"/>
    <mergeCell ref="K13:L14"/>
    <mergeCell ref="M13:N14"/>
    <mergeCell ref="A32:N32"/>
    <mergeCell ref="J33:N33"/>
  </mergeCells>
  <printOptions/>
  <pageMargins left="0.2361111111111111" right="0.27569444444444446" top="0.7875" bottom="0.39305555555555555" header="0.5118055555555555" footer="0.19652777777777777"/>
  <pageSetup horizontalDpi="300" verticalDpi="300" orientation="landscape" paperSize="9" scale="8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7">
      <selection activeCell="A8" activeCellId="1" sqref="H1:J65536 A8"/>
    </sheetView>
  </sheetViews>
  <sheetFormatPr defaultColWidth="9.140625" defaultRowHeight="12.75"/>
  <cols>
    <col min="1" max="1" width="30.7109375" style="292" customWidth="1"/>
    <col min="2" max="3" width="10.7109375" style="292" customWidth="1"/>
    <col min="4" max="4" width="13.140625" style="292" customWidth="1"/>
    <col min="5" max="16384" width="9.140625" style="292" customWidth="1"/>
  </cols>
  <sheetData>
    <row r="1" spans="2:5" ht="24" customHeight="1">
      <c r="B1" s="293"/>
      <c r="C1" s="293"/>
      <c r="D1" s="294"/>
      <c r="E1" s="294"/>
    </row>
    <row r="2" spans="1:4" ht="12">
      <c r="A2" s="295"/>
      <c r="B2" s="293"/>
      <c r="C2" s="296" t="s">
        <v>309</v>
      </c>
      <c r="D2" s="296"/>
    </row>
    <row r="3" spans="1:4" ht="12">
      <c r="A3" s="295"/>
      <c r="B3" s="293"/>
      <c r="C3" s="297"/>
      <c r="D3" s="298"/>
    </row>
    <row r="4" spans="1:4" ht="12.75">
      <c r="A4" s="295"/>
      <c r="B4" s="299" t="s">
        <v>212</v>
      </c>
      <c r="C4" s="293"/>
      <c r="D4" s="293"/>
    </row>
    <row r="5" spans="1:5" ht="12.75">
      <c r="A5" s="300" t="s">
        <v>310</v>
      </c>
      <c r="B5" s="300"/>
      <c r="C5" s="300"/>
      <c r="D5" s="300"/>
      <c r="E5" s="300"/>
    </row>
    <row r="6" spans="1:5" ht="12.75">
      <c r="A6" s="301"/>
      <c r="B6" s="301"/>
      <c r="C6" s="302"/>
      <c r="D6" s="140"/>
      <c r="E6" s="140"/>
    </row>
    <row r="7" ht="12.75" customHeight="1"/>
    <row r="8" spans="1:6" ht="14.25" customHeight="1">
      <c r="A8" s="9">
        <f>'справка _ 1ДФ_БАЛАНС'!A4:B4</f>
        <v>0</v>
      </c>
      <c r="B8" s="9"/>
      <c r="C8" s="9"/>
      <c r="D8" s="80">
        <f>'справка _ 1ДФ_БАЛАНС'!D4</f>
        <v>0</v>
      </c>
      <c r="E8" s="80"/>
      <c r="F8" s="80"/>
    </row>
    <row r="9" spans="1:5" ht="14.25" customHeight="1">
      <c r="A9" s="9"/>
      <c r="B9" s="9"/>
      <c r="C9" s="9"/>
      <c r="D9" s="11"/>
      <c r="E9" s="11"/>
    </row>
    <row r="10" spans="1:4" ht="12">
      <c r="A10" s="303" t="str">
        <f>'справка _ 1ДФ_БАЛАНС'!A5</f>
        <v>Отчетен период: 30.06.2007 г.</v>
      </c>
      <c r="B10" s="304"/>
      <c r="C10" s="293"/>
      <c r="D10" s="293"/>
    </row>
    <row r="11" spans="1:4" ht="12">
      <c r="A11" s="111"/>
      <c r="B11" s="73"/>
      <c r="C11" s="73"/>
      <c r="D11" s="305" t="s">
        <v>71</v>
      </c>
    </row>
    <row r="12" spans="1:4" ht="27.75" customHeight="1">
      <c r="A12" s="306" t="s">
        <v>311</v>
      </c>
      <c r="B12" s="89" t="s">
        <v>312</v>
      </c>
      <c r="C12" s="89"/>
      <c r="D12" s="89" t="s">
        <v>313</v>
      </c>
    </row>
    <row r="13" spans="1:4" ht="38.25" customHeight="1">
      <c r="A13" s="306"/>
      <c r="B13" s="89" t="s">
        <v>314</v>
      </c>
      <c r="C13" s="89" t="s">
        <v>315</v>
      </c>
      <c r="D13" s="89"/>
    </row>
    <row r="14" spans="1:4" ht="12">
      <c r="A14" s="307" t="s">
        <v>11</v>
      </c>
      <c r="B14" s="222">
        <v>1</v>
      </c>
      <c r="C14" s="222">
        <v>3</v>
      </c>
      <c r="D14" s="222">
        <v>4</v>
      </c>
    </row>
    <row r="15" spans="1:4" ht="12">
      <c r="A15" s="308" t="s">
        <v>316</v>
      </c>
      <c r="B15" s="215" t="s">
        <v>214</v>
      </c>
      <c r="C15" s="215"/>
      <c r="D15" s="309" t="s">
        <v>214</v>
      </c>
    </row>
    <row r="16" spans="1:4" ht="12">
      <c r="A16" s="218" t="s">
        <v>317</v>
      </c>
      <c r="B16" s="310"/>
      <c r="C16" s="310"/>
      <c r="D16" s="309" t="s">
        <v>214</v>
      </c>
    </row>
    <row r="17" spans="1:4" ht="12">
      <c r="A17" s="311" t="s">
        <v>318</v>
      </c>
      <c r="B17" s="310"/>
      <c r="C17" s="310"/>
      <c r="D17" s="309"/>
    </row>
    <row r="18" spans="1:4" ht="12">
      <c r="A18" s="218" t="s">
        <v>319</v>
      </c>
      <c r="B18" s="310"/>
      <c r="C18" s="310"/>
      <c r="D18" s="309" t="s">
        <v>214</v>
      </c>
    </row>
    <row r="19" spans="1:4" ht="12">
      <c r="A19" s="311" t="s">
        <v>320</v>
      </c>
      <c r="B19" s="310"/>
      <c r="C19" s="310"/>
      <c r="D19" s="309"/>
    </row>
    <row r="20" spans="1:4" ht="23.25">
      <c r="A20" s="218" t="s">
        <v>321</v>
      </c>
      <c r="B20" s="310"/>
      <c r="C20" s="310"/>
      <c r="D20" s="309"/>
    </row>
    <row r="21" spans="1:4" ht="12">
      <c r="A21" s="311" t="s">
        <v>322</v>
      </c>
      <c r="B21" s="310"/>
      <c r="C21" s="310"/>
      <c r="D21" s="309"/>
    </row>
    <row r="22" spans="1:4" ht="12">
      <c r="A22" s="218" t="s">
        <v>323</v>
      </c>
      <c r="B22" s="310"/>
      <c r="C22" s="310"/>
      <c r="D22" s="309"/>
    </row>
    <row r="23" spans="1:4" ht="12">
      <c r="A23" s="311" t="s">
        <v>324</v>
      </c>
      <c r="B23" s="310"/>
      <c r="C23" s="310"/>
      <c r="D23" s="309"/>
    </row>
    <row r="24" spans="1:4" ht="14.25" customHeight="1">
      <c r="A24" s="312" t="s">
        <v>325</v>
      </c>
      <c r="B24" s="310"/>
      <c r="C24" s="286">
        <f>SUM(C23:C23)</f>
        <v>0</v>
      </c>
      <c r="D24" s="313"/>
    </row>
    <row r="25" spans="1:4" ht="12">
      <c r="A25" s="218"/>
      <c r="B25" s="215"/>
      <c r="C25" s="215"/>
      <c r="D25" s="310" t="s">
        <v>214</v>
      </c>
    </row>
    <row r="26" spans="1:4" ht="12">
      <c r="A26" s="308" t="s">
        <v>326</v>
      </c>
      <c r="B26" s="215" t="s">
        <v>214</v>
      </c>
      <c r="C26" s="215"/>
      <c r="D26" s="310" t="s">
        <v>214</v>
      </c>
    </row>
    <row r="27" spans="1:4" ht="12">
      <c r="A27" s="218" t="s">
        <v>317</v>
      </c>
      <c r="B27" s="310"/>
      <c r="C27" s="310"/>
      <c r="D27" s="283"/>
    </row>
    <row r="28" spans="1:4" ht="12">
      <c r="A28" s="311" t="s">
        <v>318</v>
      </c>
      <c r="B28" s="310"/>
      <c r="C28" s="310"/>
      <c r="D28" s="310"/>
    </row>
    <row r="29" spans="1:4" ht="12">
      <c r="A29" s="218" t="s">
        <v>319</v>
      </c>
      <c r="B29" s="310"/>
      <c r="C29" s="310"/>
      <c r="D29" s="283"/>
    </row>
    <row r="30" spans="1:4" ht="12">
      <c r="A30" s="311" t="s">
        <v>320</v>
      </c>
      <c r="B30" s="310"/>
      <c r="C30" s="310"/>
      <c r="D30" s="215"/>
    </row>
    <row r="31" spans="1:4" ht="23.25">
      <c r="A31" s="218" t="s">
        <v>321</v>
      </c>
      <c r="B31" s="310"/>
      <c r="C31" s="310"/>
      <c r="D31" s="215"/>
    </row>
    <row r="32" spans="1:4" ht="12">
      <c r="A32" s="311" t="s">
        <v>322</v>
      </c>
      <c r="B32" s="310"/>
      <c r="C32" s="310"/>
      <c r="D32" s="215"/>
    </row>
    <row r="33" spans="1:4" ht="12">
      <c r="A33" s="218" t="s">
        <v>323</v>
      </c>
      <c r="B33" s="310"/>
      <c r="C33" s="310"/>
      <c r="D33" s="215"/>
    </row>
    <row r="34" spans="1:4" ht="12">
      <c r="A34" s="311" t="s">
        <v>324</v>
      </c>
      <c r="B34" s="310"/>
      <c r="C34" s="310"/>
      <c r="D34" s="215"/>
    </row>
    <row r="35" spans="1:4" ht="12">
      <c r="A35" s="311"/>
      <c r="B35" s="310"/>
      <c r="C35" s="310"/>
      <c r="D35" s="215"/>
    </row>
    <row r="36" spans="1:4" ht="15.75" customHeight="1">
      <c r="A36" s="311" t="s">
        <v>327</v>
      </c>
      <c r="B36" s="310"/>
      <c r="C36" s="310">
        <f>C34+C32+C30+C28</f>
        <v>0</v>
      </c>
      <c r="D36" s="215"/>
    </row>
    <row r="37" spans="1:4" ht="12">
      <c r="A37" s="314"/>
      <c r="B37" s="107"/>
      <c r="C37" s="107"/>
      <c r="D37" s="107"/>
    </row>
    <row r="38" spans="1:11" s="73" customFormat="1" ht="12.75" customHeight="1">
      <c r="A38" s="34">
        <f>'справка _ 1ДФ_БАЛАНС'!A43</f>
        <v>0</v>
      </c>
      <c r="B38" s="134"/>
      <c r="C38" s="109"/>
      <c r="D38" s="109"/>
      <c r="H38" s="108"/>
      <c r="I38" s="108"/>
      <c r="J38" s="108"/>
      <c r="K38" s="110"/>
    </row>
    <row r="39" spans="1:4" ht="12">
      <c r="A39" s="1" t="str">
        <f>'справка _ 1ДФ_БАЛАНС'!A45</f>
        <v>Гл.счетоводител: Елеонора Стоева</v>
      </c>
      <c r="B39" s="73"/>
      <c r="C39" s="2" t="str">
        <f>'справка _ 1ДФ_БАЛАНС'!D45</f>
        <v>Ръководител: Огнян Калев</v>
      </c>
      <c r="D39" s="73"/>
    </row>
    <row r="40" spans="2:4" ht="12">
      <c r="B40" s="111"/>
      <c r="C40" s="108"/>
      <c r="D40" s="107"/>
    </row>
  </sheetData>
  <mergeCells count="8">
    <mergeCell ref="D1:E1"/>
    <mergeCell ref="C2:D2"/>
    <mergeCell ref="A5:E5"/>
    <mergeCell ref="A8:C8"/>
    <mergeCell ref="D8:F8"/>
    <mergeCell ref="A12:A13"/>
    <mergeCell ref="B12:C12"/>
    <mergeCell ref="D12:D13"/>
  </mergeCells>
  <printOptions/>
  <pageMargins left="1.2902777777777779" right="0.7479166666666667" top="0.9798611111111111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0">
      <selection activeCell="B21" activeCellId="1" sqref="H1:J65536 B21"/>
    </sheetView>
  </sheetViews>
  <sheetFormatPr defaultColWidth="9.140625" defaultRowHeight="12.75"/>
  <cols>
    <col min="1" max="1" width="35.7109375" style="0" customWidth="1"/>
    <col min="2" max="3" width="9.7109375" style="108" customWidth="1"/>
  </cols>
  <sheetData>
    <row r="2" spans="1:5" ht="12">
      <c r="A2" s="73"/>
      <c r="B2" s="239"/>
      <c r="C2" s="315" t="s">
        <v>328</v>
      </c>
      <c r="D2" s="73"/>
      <c r="E2" s="73"/>
    </row>
    <row r="3" spans="1:5" ht="12">
      <c r="A3" s="316"/>
      <c r="B3" s="239"/>
      <c r="C3" s="239"/>
      <c r="D3" s="316"/>
      <c r="E3" s="316"/>
    </row>
    <row r="4" spans="1:5" ht="12.75">
      <c r="A4" s="200" t="s">
        <v>329</v>
      </c>
      <c r="B4" s="200"/>
      <c r="C4" s="239"/>
      <c r="D4" s="195"/>
      <c r="E4" s="195"/>
    </row>
    <row r="5" spans="1:5" ht="12.75">
      <c r="A5" s="317" t="s">
        <v>330</v>
      </c>
      <c r="B5" s="317"/>
      <c r="C5" s="318"/>
      <c r="D5" s="304"/>
      <c r="E5" s="304"/>
    </row>
    <row r="6" spans="1:5" ht="12">
      <c r="A6" s="305"/>
      <c r="B6" s="318"/>
      <c r="C6" s="318"/>
      <c r="D6" s="304"/>
      <c r="E6" s="304"/>
    </row>
    <row r="7" spans="1:5" ht="12">
      <c r="A7" s="248" t="str">
        <f>'справка _ 1ДФ_БАЛАНС'!A4:B4</f>
        <v>Наименование  : АГРО ФИНАНС АДСИЦ</v>
      </c>
      <c r="B7" s="318"/>
      <c r="C7" s="318"/>
      <c r="D7" s="304"/>
      <c r="E7" s="304"/>
    </row>
    <row r="8" spans="1:5" ht="12">
      <c r="A8" s="9" t="str">
        <f>'справка _ 1ДФ_БАЛАНС'!A5</f>
        <v>Отчетен период: 30.06.2007 г.</v>
      </c>
      <c r="B8" s="9"/>
      <c r="C8" s="319" t="s">
        <v>3</v>
      </c>
      <c r="D8" s="319"/>
      <c r="E8" s="319"/>
    </row>
    <row r="9" spans="1:5" ht="12">
      <c r="A9" s="320"/>
      <c r="B9" s="239"/>
      <c r="C9" s="318"/>
      <c r="D9" s="195"/>
      <c r="E9" s="73"/>
    </row>
    <row r="10" spans="1:5" ht="12">
      <c r="A10" s="321"/>
      <c r="B10" s="239"/>
      <c r="C10" s="318"/>
      <c r="D10" s="195"/>
      <c r="E10" s="73"/>
    </row>
    <row r="11" spans="1:5" ht="12">
      <c r="A11" s="320"/>
      <c r="B11" s="239"/>
      <c r="C11" s="318" t="s">
        <v>71</v>
      </c>
      <c r="D11" s="195"/>
      <c r="E11" s="73"/>
    </row>
    <row r="12" spans="1:5" ht="12">
      <c r="A12" s="89" t="s">
        <v>216</v>
      </c>
      <c r="B12" s="225" t="s">
        <v>331</v>
      </c>
      <c r="C12" s="225"/>
      <c r="D12" s="304"/>
      <c r="E12" s="304"/>
    </row>
    <row r="13" spans="1:5" ht="23.25" customHeight="1">
      <c r="A13" s="89"/>
      <c r="B13" s="225" t="s">
        <v>332</v>
      </c>
      <c r="C13" s="225" t="s">
        <v>333</v>
      </c>
      <c r="D13" s="73"/>
      <c r="E13" s="73"/>
    </row>
    <row r="14" spans="1:5" ht="12">
      <c r="A14" s="224" t="s">
        <v>11</v>
      </c>
      <c r="B14" s="322">
        <v>1</v>
      </c>
      <c r="C14" s="322">
        <v>2</v>
      </c>
      <c r="D14" s="73"/>
      <c r="E14" s="73"/>
    </row>
    <row r="15" spans="1:5" ht="12">
      <c r="A15" s="212" t="s">
        <v>334</v>
      </c>
      <c r="B15" s="216"/>
      <c r="C15" s="216"/>
      <c r="D15" s="73"/>
      <c r="E15" s="73"/>
    </row>
    <row r="16" spans="1:5" ht="12">
      <c r="A16" s="215" t="s">
        <v>335</v>
      </c>
      <c r="B16" s="216">
        <v>1956.86</v>
      </c>
      <c r="C16" s="217">
        <v>1957</v>
      </c>
      <c r="D16" s="73"/>
      <c r="E16" s="73"/>
    </row>
    <row r="17" spans="1:5" ht="12">
      <c r="A17" s="215" t="s">
        <v>336</v>
      </c>
      <c r="B17" s="216">
        <v>76811.7</v>
      </c>
      <c r="C17" s="217">
        <v>29303.78</v>
      </c>
      <c r="D17" s="73"/>
      <c r="E17" s="73"/>
    </row>
    <row r="18" spans="1:5" ht="12">
      <c r="A18" s="215" t="s">
        <v>337</v>
      </c>
      <c r="B18" s="216"/>
      <c r="C18" s="217"/>
      <c r="D18" s="73"/>
      <c r="E18" s="73"/>
    </row>
    <row r="19" spans="1:5" ht="12">
      <c r="A19" s="215" t="s">
        <v>338</v>
      </c>
      <c r="B19" s="216"/>
      <c r="C19" s="216"/>
      <c r="D19" s="73"/>
      <c r="E19" s="73"/>
    </row>
    <row r="20" spans="1:5" ht="12">
      <c r="A20" s="215" t="s">
        <v>339</v>
      </c>
      <c r="B20" s="216"/>
      <c r="C20" s="216"/>
      <c r="D20" s="73"/>
      <c r="E20" s="73"/>
    </row>
    <row r="21" spans="1:5" ht="12">
      <c r="A21" s="323" t="s">
        <v>340</v>
      </c>
      <c r="B21" s="216">
        <f>SUM(B16:B20)</f>
        <v>78768.56</v>
      </c>
      <c r="C21" s="216">
        <f>SUM(C16:C20)</f>
        <v>31260.78</v>
      </c>
      <c r="D21" s="2"/>
      <c r="E21" s="73"/>
    </row>
    <row r="22" spans="1:5" ht="12">
      <c r="A22" s="212" t="s">
        <v>341</v>
      </c>
      <c r="B22" s="216"/>
      <c r="C22" s="216"/>
      <c r="D22" s="73"/>
      <c r="E22" s="73"/>
    </row>
    <row r="23" spans="1:5" ht="12">
      <c r="A23" s="215" t="s">
        <v>342</v>
      </c>
      <c r="B23" s="216">
        <f>SUM(B24:B25)</f>
        <v>66954.1</v>
      </c>
      <c r="C23" s="216">
        <f>SUM(C24:C25)</f>
        <v>66954</v>
      </c>
      <c r="D23" s="73"/>
      <c r="E23" s="73"/>
    </row>
    <row r="24" spans="1:5" ht="12">
      <c r="A24" s="215" t="s">
        <v>343</v>
      </c>
      <c r="B24" s="216">
        <v>66954.1</v>
      </c>
      <c r="C24" s="216">
        <v>66954</v>
      </c>
      <c r="D24" s="73"/>
      <c r="E24" s="73"/>
    </row>
    <row r="25" spans="1:5" ht="12">
      <c r="A25" s="215" t="s">
        <v>344</v>
      </c>
      <c r="B25" s="216"/>
      <c r="C25" s="216"/>
      <c r="D25" s="73"/>
      <c r="E25" s="73"/>
    </row>
    <row r="26" spans="1:5" ht="12">
      <c r="A26" s="218" t="s">
        <v>345</v>
      </c>
      <c r="B26" s="216"/>
      <c r="C26" s="216"/>
      <c r="D26" s="73"/>
      <c r="E26" s="73"/>
    </row>
    <row r="27" spans="1:5" ht="12">
      <c r="A27" s="218" t="s">
        <v>346</v>
      </c>
      <c r="B27" s="216"/>
      <c r="C27" s="216"/>
      <c r="D27" s="73"/>
      <c r="E27" s="73"/>
    </row>
    <row r="28" spans="1:5" ht="12">
      <c r="A28" s="218" t="s">
        <v>347</v>
      </c>
      <c r="B28" s="216"/>
      <c r="C28" s="216"/>
      <c r="D28" s="73"/>
      <c r="E28" s="73"/>
    </row>
    <row r="29" spans="1:5" ht="12">
      <c r="A29" s="215" t="s">
        <v>339</v>
      </c>
      <c r="B29" s="216"/>
      <c r="C29" s="216"/>
      <c r="D29" s="73"/>
      <c r="E29" s="73"/>
    </row>
    <row r="30" spans="1:5" ht="12">
      <c r="A30" s="323" t="s">
        <v>348</v>
      </c>
      <c r="B30" s="216">
        <f>SUM(B23:B29)-B24-B25</f>
        <v>66954.1</v>
      </c>
      <c r="C30" s="216">
        <f>SUM(C23:C29)-C24-C25</f>
        <v>66954</v>
      </c>
      <c r="D30" s="73"/>
      <c r="E30" s="73"/>
    </row>
    <row r="31" spans="1:5" ht="12">
      <c r="A31" s="107"/>
      <c r="B31" s="324"/>
      <c r="C31" s="324"/>
      <c r="D31" s="325"/>
      <c r="E31" s="73"/>
    </row>
    <row r="32" spans="1:5" ht="12">
      <c r="A32" s="34" t="str">
        <f>'справка _ 1ДФ_БАЛАНС'!A43</f>
        <v>Дата: 23.07.2007</v>
      </c>
      <c r="B32" s="326"/>
      <c r="C32" s="37"/>
      <c r="D32" s="109"/>
      <c r="E32" s="73"/>
    </row>
    <row r="33" spans="1:3" ht="12">
      <c r="A33" s="327" t="str">
        <f>'справка _ 1ДФ_БАЛАНС'!A45:D45</f>
        <v>Гл.счетоводител: Елеонора Стоева</v>
      </c>
      <c r="C33" s="328" t="str">
        <f>'справка _ 1ДФ_БАЛАНС'!D45</f>
        <v>Ръководител: Огнян Калев</v>
      </c>
    </row>
  </sheetData>
  <mergeCells count="6">
    <mergeCell ref="A4:B4"/>
    <mergeCell ref="A5:B5"/>
    <mergeCell ref="A8:B8"/>
    <mergeCell ref="C8:E8"/>
    <mergeCell ref="A12:A13"/>
    <mergeCell ref="B12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asd</cp:lastModifiedBy>
  <cp:lastPrinted>2007-07-23T08:33:15Z</cp:lastPrinted>
  <dcterms:created xsi:type="dcterms:W3CDTF">2004-03-04T10:58:58Z</dcterms:created>
  <dcterms:modified xsi:type="dcterms:W3CDTF">2007-07-25T05:50:31Z</dcterms:modified>
  <cp:category/>
  <cp:version/>
  <cp:contentType/>
  <cp:contentStatus/>
  <cp:revision>1</cp:revision>
</cp:coreProperties>
</file>